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4045" windowHeight="12375" tabRatio="656" activeTab="2"/>
  </bookViews>
  <sheets>
    <sheet name="道路、绿化、附属设施" sheetId="32" r:id="rId1"/>
    <sheet name="标志标线" sheetId="43" r:id="rId2"/>
    <sheet name="排水" sheetId="38" r:id="rId3"/>
    <sheet name="保洁" sheetId="34" r:id="rId4"/>
    <sheet name="道路绿化设施量" sheetId="41" r:id="rId5"/>
  </sheets>
  <definedNames>
    <definedName name="_xlnm.Print_Titles" localSheetId="0">道路、绿化、附属设施!$A:$E</definedName>
    <definedName name="_xlnm.Print_Titles" localSheetId="2">排水!$1:$3</definedName>
  </definedNames>
  <calcPr calcId="145621"/>
</workbook>
</file>

<file path=xl/calcChain.xml><?xml version="1.0" encoding="utf-8"?>
<calcChain xmlns="http://schemas.openxmlformats.org/spreadsheetml/2006/main">
  <c r="F16" i="32" l="1"/>
  <c r="F20" i="32"/>
  <c r="F24" i="32"/>
  <c r="F25" i="32"/>
  <c r="F26" i="32"/>
  <c r="F31" i="32"/>
  <c r="F32" i="32"/>
  <c r="F40" i="32"/>
  <c r="J32" i="43" l="1"/>
  <c r="J30" i="43"/>
  <c r="J28" i="43"/>
  <c r="J26" i="43"/>
  <c r="J25" i="43"/>
  <c r="J24" i="43"/>
  <c r="J22" i="43"/>
  <c r="J21" i="43"/>
  <c r="J20" i="43"/>
  <c r="J19" i="43"/>
  <c r="J18" i="43"/>
  <c r="J16" i="43"/>
  <c r="J15" i="43"/>
  <c r="J14" i="43"/>
  <c r="J13" i="43"/>
  <c r="J12" i="43"/>
  <c r="J11" i="43"/>
  <c r="J10" i="43"/>
  <c r="J9" i="43"/>
  <c r="J8" i="43"/>
  <c r="J7" i="43"/>
  <c r="J6" i="43"/>
  <c r="J5" i="43"/>
  <c r="J4" i="43"/>
  <c r="I11" i="41" l="1"/>
  <c r="F11" i="41"/>
  <c r="I8" i="41"/>
  <c r="H8" i="41"/>
  <c r="G8" i="41"/>
  <c r="F8" i="41"/>
  <c r="E8" i="41"/>
  <c r="D8" i="41"/>
  <c r="C8" i="41"/>
  <c r="M29" i="32"/>
  <c r="M28" i="32"/>
  <c r="M27" i="32"/>
  <c r="F11" i="38" l="1"/>
  <c r="J20" i="38" l="1"/>
  <c r="I20" i="38"/>
  <c r="H20" i="38"/>
  <c r="G20" i="38"/>
  <c r="F20" i="38"/>
  <c r="E20" i="38"/>
  <c r="K20" i="38" l="1"/>
  <c r="K6" i="38" l="1"/>
  <c r="K7" i="38"/>
  <c r="K8" i="38"/>
  <c r="K12" i="38"/>
  <c r="K5" i="38"/>
  <c r="J15" i="38"/>
  <c r="I15" i="38"/>
  <c r="H15" i="38"/>
  <c r="G15" i="38"/>
  <c r="F15" i="38"/>
  <c r="E15" i="38"/>
  <c r="J14" i="38"/>
  <c r="I14" i="38"/>
  <c r="H14" i="38"/>
  <c r="G14" i="38"/>
  <c r="F14" i="38"/>
  <c r="E14" i="38"/>
  <c r="J11" i="38"/>
  <c r="I11" i="38"/>
  <c r="H11" i="38"/>
  <c r="G11" i="38"/>
  <c r="E11" i="38"/>
  <c r="J10" i="38"/>
  <c r="I10" i="38"/>
  <c r="H10" i="38"/>
  <c r="G10" i="38"/>
  <c r="F10" i="38"/>
  <c r="E10" i="38"/>
  <c r="J9" i="38"/>
  <c r="I9" i="38"/>
  <c r="H9" i="38"/>
  <c r="G9" i="38"/>
  <c r="F9" i="38"/>
  <c r="E9" i="38"/>
  <c r="E19" i="38" l="1"/>
  <c r="F21" i="38"/>
  <c r="G21" i="38"/>
  <c r="J21" i="38"/>
  <c r="H21" i="38"/>
  <c r="I21" i="38"/>
  <c r="E21" i="38"/>
  <c r="E17" i="38"/>
  <c r="J19" i="38"/>
  <c r="F19" i="38"/>
  <c r="G19" i="38"/>
  <c r="H19" i="38"/>
  <c r="I19" i="38"/>
  <c r="H17" i="38"/>
  <c r="H18" i="38"/>
  <c r="K10" i="38"/>
  <c r="K11" i="38"/>
  <c r="J18" i="38"/>
  <c r="J17" i="38"/>
  <c r="K9" i="38"/>
  <c r="E18" i="38"/>
  <c r="K15" i="38"/>
  <c r="I17" i="38"/>
  <c r="I18" i="38"/>
  <c r="F18" i="38"/>
  <c r="F17" i="38"/>
  <c r="G18" i="38"/>
  <c r="G17" i="38"/>
  <c r="K14" i="38"/>
  <c r="K21" i="38" l="1"/>
  <c r="K19" i="38"/>
  <c r="K18" i="38"/>
  <c r="K17" i="38"/>
  <c r="Q5" i="34"/>
  <c r="Q6" i="34"/>
  <c r="Q7" i="34"/>
  <c r="Q8" i="34"/>
  <c r="Q9" i="34"/>
  <c r="Q10" i="34"/>
  <c r="Q4" i="34"/>
  <c r="P5" i="34"/>
  <c r="P6" i="34"/>
  <c r="P7" i="34"/>
  <c r="P8" i="34"/>
  <c r="P9" i="34"/>
  <c r="P10" i="34"/>
  <c r="P4" i="34"/>
  <c r="K5" i="34" l="1"/>
  <c r="K8" i="34"/>
  <c r="K6" i="34"/>
  <c r="K7" i="34"/>
  <c r="K9" i="34"/>
  <c r="K10" i="34"/>
  <c r="H4" i="34" l="1"/>
  <c r="U4" i="34"/>
  <c r="S10" i="34"/>
  <c r="T10" i="34" s="1"/>
  <c r="U10" i="34"/>
  <c r="S9" i="34"/>
  <c r="S7" i="34"/>
  <c r="T7" i="34" s="1"/>
  <c r="U6" i="34"/>
  <c r="S6" i="34"/>
  <c r="T6" i="34" s="1"/>
  <c r="S8" i="34"/>
  <c r="T8" i="34" s="1"/>
  <c r="U5" i="34"/>
  <c r="S5" i="34"/>
  <c r="T5" i="34" s="1"/>
  <c r="K4" i="34"/>
  <c r="L43" i="32"/>
  <c r="J43" i="32"/>
  <c r="H43" i="32"/>
  <c r="G43" i="32"/>
  <c r="G32" i="32"/>
  <c r="H32" i="32"/>
  <c r="J32" i="32"/>
  <c r="K32" i="32"/>
  <c r="L40" i="32"/>
  <c r="K40" i="32"/>
  <c r="J40" i="32"/>
  <c r="H40" i="32"/>
  <c r="G40" i="32"/>
  <c r="G31" i="32"/>
  <c r="H31" i="32"/>
  <c r="I31" i="32"/>
  <c r="J31" i="32"/>
  <c r="K31" i="32"/>
  <c r="L31" i="32"/>
  <c r="G26" i="32"/>
  <c r="H26" i="32"/>
  <c r="I26" i="32"/>
  <c r="J26" i="32"/>
  <c r="K26" i="32"/>
  <c r="L26" i="32"/>
  <c r="G25" i="32"/>
  <c r="H25" i="32"/>
  <c r="I25" i="32"/>
  <c r="J25" i="32"/>
  <c r="K25" i="32"/>
  <c r="L25" i="32"/>
  <c r="G24" i="32"/>
  <c r="H24" i="32"/>
  <c r="I24" i="32"/>
  <c r="J24" i="32"/>
  <c r="K24" i="32"/>
  <c r="L24" i="32"/>
  <c r="G20" i="32"/>
  <c r="H20" i="32"/>
  <c r="I20" i="32"/>
  <c r="J20" i="32"/>
  <c r="K20" i="32"/>
  <c r="L20" i="32"/>
  <c r="G16" i="32"/>
  <c r="H16" i="32"/>
  <c r="I16" i="32"/>
  <c r="J16" i="32"/>
  <c r="K16" i="32"/>
  <c r="L16" i="32"/>
  <c r="L10" i="32"/>
  <c r="L32" i="32" s="1"/>
  <c r="I10" i="32"/>
  <c r="I32" i="32" s="1"/>
  <c r="M31" i="32" l="1"/>
  <c r="M26" i="32"/>
  <c r="M25" i="32"/>
  <c r="M40" i="32"/>
  <c r="M32" i="32"/>
  <c r="M24" i="32"/>
  <c r="T9" i="34"/>
  <c r="S4" i="34"/>
  <c r="U9" i="34"/>
  <c r="U8" i="34"/>
  <c r="U7" i="34"/>
  <c r="M43" i="32"/>
  <c r="M16" i="32"/>
  <c r="M20" i="32"/>
  <c r="T4" i="34" l="1"/>
</calcChain>
</file>

<file path=xl/comments1.xml><?xml version="1.0" encoding="utf-8"?>
<comments xmlns="http://schemas.openxmlformats.org/spreadsheetml/2006/main">
  <authors>
    <author>user</author>
  </authors>
  <commentList>
    <comment ref="H2" authorId="0">
      <text>
        <r>
          <rPr>
            <b/>
            <sz val="9"/>
            <color indexed="81"/>
            <rFont val="宋体"/>
            <family val="3"/>
            <charset val="134"/>
          </rPr>
          <t>2侧人行道总宽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2" authorId="0">
      <text>
        <r>
          <rPr>
            <b/>
            <sz val="9"/>
            <color indexed="81"/>
            <rFont val="宋体"/>
            <family val="3"/>
            <charset val="134"/>
          </rPr>
          <t>包含交叉路口及地块出入口导致的面积调整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2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包含交叉路口及地块出入口导致的面积调整
</t>
        </r>
      </text>
    </comment>
  </commentList>
</comments>
</file>

<file path=xl/sharedStrings.xml><?xml version="1.0" encoding="utf-8"?>
<sst xmlns="http://schemas.openxmlformats.org/spreadsheetml/2006/main" count="367" uniqueCount="250">
  <si>
    <t>序号</t>
  </si>
  <si>
    <t>定额编号</t>
  </si>
  <si>
    <t>项目</t>
  </si>
  <si>
    <t>单位</t>
  </si>
  <si>
    <t>数  量</t>
  </si>
  <si>
    <t>路    段</t>
  </si>
  <si>
    <t>里程(m)</t>
  </si>
  <si>
    <t>路幅(m)</t>
  </si>
  <si>
    <t>年份</t>
  </si>
  <si>
    <r>
      <t>10000</t>
    </r>
    <r>
      <rPr>
        <sz val="16"/>
        <rFont val="宋体"/>
        <family val="3"/>
        <charset val="134"/>
      </rPr>
      <t>m</t>
    </r>
    <r>
      <rPr>
        <vertAlign val="superscript"/>
        <sz val="12"/>
        <rFont val="宋体"/>
        <family val="3"/>
        <charset val="134"/>
      </rPr>
      <t>2</t>
    </r>
  </si>
  <si>
    <t>5年以下</t>
  </si>
  <si>
    <t>10年以下</t>
  </si>
  <si>
    <t>15年以下</t>
  </si>
  <si>
    <t>15年以上</t>
  </si>
  <si>
    <t>Y010110</t>
  </si>
  <si>
    <t>车行道沥青砼
（支路）</t>
  </si>
  <si>
    <t>Y010111</t>
  </si>
  <si>
    <t>Y010112</t>
  </si>
  <si>
    <t>Y010113</t>
  </si>
  <si>
    <t>Y010114</t>
  </si>
  <si>
    <t>车行道沥青砼（非机动）</t>
  </si>
  <si>
    <t>Y010115</t>
  </si>
  <si>
    <t>现浇混凝土斜坡</t>
  </si>
  <si>
    <t>Y010116</t>
  </si>
  <si>
    <t>预制人行道板</t>
  </si>
  <si>
    <t>Y010117</t>
  </si>
  <si>
    <t>彩色预制块</t>
  </si>
  <si>
    <t>Y010118</t>
  </si>
  <si>
    <t>石材类人行道板</t>
  </si>
  <si>
    <t>Y010119</t>
  </si>
  <si>
    <t>侧石</t>
  </si>
  <si>
    <r>
      <t>10000</t>
    </r>
    <r>
      <rPr>
        <sz val="16"/>
        <rFont val="宋体"/>
        <family val="3"/>
        <charset val="134"/>
      </rPr>
      <t>m</t>
    </r>
  </si>
  <si>
    <t>Y010120</t>
  </si>
  <si>
    <t>平石</t>
  </si>
  <si>
    <t>Y010121</t>
  </si>
  <si>
    <t>路名牌</t>
  </si>
  <si>
    <t>100套</t>
  </si>
  <si>
    <t>Y010122</t>
  </si>
  <si>
    <t>人行道隔离护栏</t>
  </si>
  <si>
    <r>
      <t>100</t>
    </r>
    <r>
      <rPr>
        <sz val="16"/>
        <rFont val="宋体"/>
        <family val="3"/>
        <charset val="134"/>
      </rPr>
      <t>m</t>
    </r>
  </si>
  <si>
    <t>Y010123</t>
  </si>
  <si>
    <t>车行道隔离护栏</t>
  </si>
  <si>
    <t>Y010124</t>
  </si>
  <si>
    <t>机非隔离护栏</t>
  </si>
  <si>
    <t>Y010125</t>
  </si>
  <si>
    <t>道路巡视检查</t>
  </si>
  <si>
    <t>KM*次</t>
  </si>
  <si>
    <t>Y010201</t>
  </si>
  <si>
    <t>钢筋混凝土桥</t>
  </si>
  <si>
    <r>
      <t>1000</t>
    </r>
    <r>
      <rPr>
        <sz val="16"/>
        <rFont val="宋体"/>
        <family val="3"/>
        <charset val="134"/>
      </rPr>
      <t>m</t>
    </r>
    <r>
      <rPr>
        <vertAlign val="superscript"/>
        <sz val="12"/>
        <rFont val="宋体"/>
        <family val="3"/>
        <charset val="134"/>
      </rPr>
      <t>2</t>
    </r>
  </si>
  <si>
    <t>参照Y04</t>
  </si>
  <si>
    <t>钢筋砼大桥</t>
  </si>
  <si>
    <t>Y010202</t>
  </si>
  <si>
    <t>钢桁架桥</t>
  </si>
  <si>
    <t>Y010203</t>
  </si>
  <si>
    <t>钢筋混凝土人行立交桥</t>
  </si>
  <si>
    <t>Y010204</t>
  </si>
  <si>
    <t>钢结构人行立交桥</t>
  </si>
  <si>
    <t>Y010205</t>
  </si>
  <si>
    <t>人行地道</t>
  </si>
  <si>
    <t>Y010206</t>
  </si>
  <si>
    <t>车行地道</t>
  </si>
  <si>
    <t>闵府抄2016</t>
  </si>
  <si>
    <t>行道树（小树）</t>
  </si>
  <si>
    <t>株</t>
  </si>
  <si>
    <t>行道树（中树）</t>
  </si>
  <si>
    <t>行道树（大树）</t>
  </si>
  <si>
    <t>一级绿地</t>
  </si>
  <si>
    <t>m2</t>
  </si>
  <si>
    <t>二级绿地</t>
  </si>
  <si>
    <t>三级绿地</t>
  </si>
  <si>
    <t>绿野堂路</t>
    <phoneticPr fontId="8" type="noConversion"/>
  </si>
  <si>
    <t>六园樱路～莲花南路</t>
    <phoneticPr fontId="8" type="noConversion"/>
  </si>
  <si>
    <t>兰香湖南路</t>
    <phoneticPr fontId="8" type="noConversion"/>
  </si>
  <si>
    <t>拾月樱路</t>
    <phoneticPr fontId="8" type="noConversion"/>
  </si>
  <si>
    <t>兰香湖南路～绿野堂路</t>
  </si>
  <si>
    <t>兰香湖南路～绿野堂路</t>
    <phoneticPr fontId="8" type="noConversion"/>
  </si>
  <si>
    <t>八重樱路</t>
    <phoneticPr fontId="8" type="noConversion"/>
  </si>
  <si>
    <t>七里樱路</t>
    <phoneticPr fontId="8" type="noConversion"/>
  </si>
  <si>
    <t>六园樱路</t>
    <phoneticPr fontId="8" type="noConversion"/>
  </si>
  <si>
    <t>兰香湖南路～江川东路</t>
    <phoneticPr fontId="8" type="noConversion"/>
  </si>
  <si>
    <t>绿野堂路～江川东路</t>
    <phoneticPr fontId="8" type="noConversion"/>
  </si>
  <si>
    <t>车行道沥青砼面积</t>
    <phoneticPr fontId="8" type="noConversion"/>
  </si>
  <si>
    <t>车行道沥青砼面积(m2)</t>
    <phoneticPr fontId="8" type="noConversion"/>
  </si>
  <si>
    <t>石材类人行道面积(m2)</t>
    <phoneticPr fontId="8" type="noConversion"/>
  </si>
  <si>
    <t>车行道沥青砼（非机动）
面积(m2)</t>
    <phoneticPr fontId="8" type="noConversion"/>
  </si>
  <si>
    <t>道路绿地（二级）
面积(m2)</t>
    <phoneticPr fontId="8" type="noConversion"/>
  </si>
  <si>
    <t>侧平石长度(m)</t>
    <phoneticPr fontId="8" type="noConversion"/>
  </si>
  <si>
    <t>小桥面积(m2)</t>
    <phoneticPr fontId="8" type="noConversion"/>
  </si>
  <si>
    <t>行道树 品种</t>
    <phoneticPr fontId="8" type="noConversion"/>
  </si>
  <si>
    <t>行道树 规格(cm)</t>
    <phoneticPr fontId="8" type="noConversion"/>
  </si>
  <si>
    <t>行道树 数量(株)</t>
    <phoneticPr fontId="8" type="noConversion"/>
  </si>
  <si>
    <t>榉树</t>
    <phoneticPr fontId="8" type="noConversion"/>
  </si>
  <si>
    <t>梧桐</t>
    <phoneticPr fontId="8" type="noConversion"/>
  </si>
  <si>
    <t>日本早樱</t>
    <phoneticPr fontId="8" type="noConversion"/>
  </si>
  <si>
    <t>银杏</t>
    <phoneticPr fontId="8" type="noConversion"/>
  </si>
  <si>
    <t>娜塔栎</t>
    <phoneticPr fontId="8" type="noConversion"/>
  </si>
  <si>
    <t>勿删，
打印时隐藏</t>
    <phoneticPr fontId="8" type="noConversion"/>
  </si>
  <si>
    <t>路名</t>
  </si>
  <si>
    <t>起点</t>
  </si>
  <si>
    <t>终点</t>
  </si>
  <si>
    <t>等级</t>
  </si>
  <si>
    <t>支路</t>
    <phoneticPr fontId="14" type="noConversion"/>
  </si>
  <si>
    <t>沟底
数</t>
    <phoneticPr fontId="14" type="noConversion"/>
  </si>
  <si>
    <t>人行道
长(m)</t>
    <phoneticPr fontId="14" type="noConversion"/>
  </si>
  <si>
    <t>人行道
面积(㎡)</t>
    <phoneticPr fontId="14" type="noConversion"/>
  </si>
  <si>
    <t>路面
长(m)</t>
    <phoneticPr fontId="14" type="noConversion"/>
  </si>
  <si>
    <t>路面
宽(m)</t>
    <phoneticPr fontId="14" type="noConversion"/>
  </si>
  <si>
    <t>机动
车道</t>
    <phoneticPr fontId="14" type="noConversion"/>
  </si>
  <si>
    <t>非机动
车道</t>
    <phoneticPr fontId="14" type="noConversion"/>
  </si>
  <si>
    <t>路宽(m)</t>
    <phoneticPr fontId="14" type="noConversion"/>
  </si>
  <si>
    <t>总面积
(㎡)</t>
    <phoneticPr fontId="14" type="noConversion"/>
  </si>
  <si>
    <t>有效保洁
面积(㎡)</t>
    <phoneticPr fontId="14" type="noConversion"/>
  </si>
  <si>
    <t>废物箱
(只)</t>
    <phoneticPr fontId="14" type="noConversion"/>
  </si>
  <si>
    <t>六园樱路
K0+027.69</t>
    <phoneticPr fontId="14" type="noConversion"/>
  </si>
  <si>
    <t>莲花南路
K0+682.59</t>
    <phoneticPr fontId="14" type="noConversion"/>
  </si>
  <si>
    <t>六园樱路
K0+783.65</t>
    <phoneticPr fontId="14" type="noConversion"/>
  </si>
  <si>
    <t>莲花南路
K1+587.22</t>
    <phoneticPr fontId="14" type="noConversion"/>
  </si>
  <si>
    <t>兰香湖南路
K0+306.03</t>
    <phoneticPr fontId="14" type="noConversion"/>
  </si>
  <si>
    <t>绿野堂路
K0+380.88</t>
    <phoneticPr fontId="14" type="noConversion"/>
  </si>
  <si>
    <t>兰香湖南路
K0+264.16</t>
    <phoneticPr fontId="14" type="noConversion"/>
  </si>
  <si>
    <t>绿野堂路
K0+539.71</t>
    <phoneticPr fontId="14" type="noConversion"/>
  </si>
  <si>
    <t>绿野堂路
K0+264.16</t>
    <phoneticPr fontId="14" type="noConversion"/>
  </si>
  <si>
    <t>江川东路
K0+539.71</t>
    <phoneticPr fontId="14" type="noConversion"/>
  </si>
  <si>
    <t>兰香湖南路
K0+220.72</t>
    <phoneticPr fontId="14" type="noConversion"/>
  </si>
  <si>
    <t>绿野堂路
K0+276.68</t>
    <phoneticPr fontId="14" type="noConversion"/>
  </si>
  <si>
    <t>兰香湖南路
K0+194.01</t>
    <phoneticPr fontId="14" type="noConversion"/>
  </si>
  <si>
    <t>江川东路
K0+420.72</t>
    <phoneticPr fontId="14" type="noConversion"/>
  </si>
  <si>
    <t>序
号</t>
    <phoneticPr fontId="14" type="noConversion"/>
  </si>
  <si>
    <t>人行道
宽(m)</t>
    <phoneticPr fontId="14" type="noConversion"/>
  </si>
  <si>
    <t>车行道沥青砼（非机动）面积(m2)</t>
    <phoneticPr fontId="8" type="noConversion"/>
  </si>
  <si>
    <t>沥青面积合计
(m2)</t>
    <phoneticPr fontId="14" type="noConversion"/>
  </si>
  <si>
    <t>机械
冲洗
(km)</t>
    <phoneticPr fontId="14" type="noConversion"/>
  </si>
  <si>
    <t>机械
清扫
(km)</t>
    <phoneticPr fontId="14" type="noConversion"/>
  </si>
  <si>
    <t>路面面积(㎡)</t>
    <phoneticPr fontId="14" type="noConversion"/>
  </si>
  <si>
    <t>人工冲洗
面积
(㎡)</t>
    <phoneticPr fontId="14" type="noConversion"/>
  </si>
  <si>
    <t>项目名称</t>
  </si>
  <si>
    <t>数量</t>
  </si>
  <si>
    <t>一</t>
    <phoneticPr fontId="18" type="noConversion"/>
  </si>
  <si>
    <t>市政雨水设施</t>
    <phoneticPr fontId="18" type="noConversion"/>
  </si>
  <si>
    <t>m</t>
  </si>
  <si>
    <t>座</t>
  </si>
  <si>
    <t>截污挂篮养护</t>
    <phoneticPr fontId="18" type="noConversion"/>
  </si>
  <si>
    <t>二</t>
    <phoneticPr fontId="18" type="noConversion"/>
  </si>
  <si>
    <t>三</t>
    <phoneticPr fontId="18" type="noConversion"/>
  </si>
  <si>
    <t>市政污水设施</t>
    <phoneticPr fontId="18" type="noConversion"/>
  </si>
  <si>
    <t>座</t>
    <phoneticPr fontId="18" type="noConversion"/>
  </si>
  <si>
    <t>升降检查井</t>
    <phoneticPr fontId="18" type="noConversion"/>
  </si>
  <si>
    <t>通沟污泥</t>
  </si>
  <si>
    <t>吨</t>
    <phoneticPr fontId="18" type="noConversion"/>
  </si>
  <si>
    <t>备注</t>
    <phoneticPr fontId="8" type="noConversion"/>
  </si>
  <si>
    <t>兰香湖南路</t>
  </si>
  <si>
    <t>拾月樱路</t>
  </si>
  <si>
    <t>七里樱路</t>
  </si>
  <si>
    <t>六园樱路</t>
  </si>
  <si>
    <t>六园樱路～莲花南路</t>
  </si>
  <si>
    <t>兰香湖南路～江川东路</t>
  </si>
  <si>
    <t>小型(∮&lt;600)</t>
    <phoneticPr fontId="18" type="noConversion"/>
  </si>
  <si>
    <t>中型(600≤∮≤1000)</t>
    <phoneticPr fontId="18" type="noConversion"/>
  </si>
  <si>
    <t>大型(1000&lt;∮≤1500)</t>
    <phoneticPr fontId="18" type="noConversion"/>
  </si>
  <si>
    <t>特大型(∮&gt;1500)</t>
    <phoneticPr fontId="18" type="noConversion"/>
  </si>
  <si>
    <t>接户管、连管</t>
    <phoneticPr fontId="18" type="noConversion"/>
  </si>
  <si>
    <t>检查井</t>
    <phoneticPr fontId="18" type="noConversion"/>
  </si>
  <si>
    <t>雨水口</t>
    <phoneticPr fontId="18" type="noConversion"/>
  </si>
  <si>
    <t>雨水管</t>
    <phoneticPr fontId="18" type="noConversion"/>
  </si>
  <si>
    <t>污水管</t>
    <phoneticPr fontId="18" type="noConversion"/>
  </si>
  <si>
    <t>管道检测</t>
    <phoneticPr fontId="8" type="noConversion"/>
  </si>
  <si>
    <t>结构性检测</t>
    <phoneticPr fontId="8" type="noConversion"/>
  </si>
  <si>
    <t>功能性检测</t>
    <phoneticPr fontId="8" type="noConversion"/>
  </si>
  <si>
    <t>保养率200%</t>
    <phoneticPr fontId="8" type="noConversion"/>
  </si>
  <si>
    <t>保养率100%</t>
    <phoneticPr fontId="8" type="noConversion"/>
  </si>
  <si>
    <t>保养率1200%</t>
    <phoneticPr fontId="8" type="noConversion"/>
  </si>
  <si>
    <t>保养率150%</t>
    <phoneticPr fontId="8" type="noConversion"/>
  </si>
  <si>
    <t>保养率8%，按实结算</t>
    <phoneticPr fontId="8" type="noConversion"/>
  </si>
  <si>
    <t>保养率16%，按实结算</t>
    <phoneticPr fontId="8" type="noConversion"/>
  </si>
  <si>
    <t>每公里10吨，按实结算</t>
    <phoneticPr fontId="8" type="noConversion"/>
  </si>
  <si>
    <t>管道应急维修</t>
  </si>
  <si>
    <t>3%，按实结算</t>
    <phoneticPr fontId="8" type="noConversion"/>
  </si>
  <si>
    <t>3‰，按实结算</t>
    <phoneticPr fontId="8" type="noConversion"/>
  </si>
  <si>
    <t>绿野堂路</t>
    <phoneticPr fontId="14" type="noConversion"/>
  </si>
  <si>
    <t>兰香湖南路</t>
    <phoneticPr fontId="14" type="noConversion"/>
  </si>
  <si>
    <t>八重樱路</t>
    <phoneticPr fontId="14" type="noConversion"/>
  </si>
  <si>
    <t>拾月樱路</t>
    <phoneticPr fontId="14" type="noConversion"/>
  </si>
  <si>
    <t>七里樱路</t>
    <phoneticPr fontId="14" type="noConversion"/>
  </si>
  <si>
    <t>六园樱路</t>
    <phoneticPr fontId="14" type="noConversion"/>
  </si>
  <si>
    <t>名 称</t>
  </si>
  <si>
    <t>1</t>
  </si>
  <si>
    <t>块</t>
  </si>
  <si>
    <t>2</t>
  </si>
  <si>
    <t>3</t>
  </si>
  <si>
    <t>4</t>
  </si>
  <si>
    <t>5</t>
  </si>
  <si>
    <t>6</t>
  </si>
  <si>
    <t>7</t>
  </si>
  <si>
    <t>8</t>
  </si>
  <si>
    <t>根</t>
  </si>
  <si>
    <t>9</t>
  </si>
  <si>
    <t>10</t>
  </si>
  <si>
    <t>11</t>
  </si>
  <si>
    <t>12</t>
  </si>
  <si>
    <t>13</t>
  </si>
  <si>
    <t>100m2</t>
  </si>
  <si>
    <t>绿野堂路</t>
  </si>
  <si>
    <t>八重樱路</t>
  </si>
  <si>
    <t>数量
合计</t>
  </si>
  <si>
    <t>一</t>
  </si>
  <si>
    <t>标志标杆及附属设施（维修整修）</t>
  </si>
  <si>
    <t>维修整修4000*2400标志板(高强级)</t>
  </si>
  <si>
    <t>维修整修2500*1200标志板(高强级)</t>
  </si>
  <si>
    <t>维修整修1000*1200标志板(高强级)</t>
  </si>
  <si>
    <t>维修整修800*2400标志板(高强级)</t>
  </si>
  <si>
    <t>维修整修Φ1000标志板(高强级)</t>
  </si>
  <si>
    <t>维修整修Φ800标志板(高强级)</t>
  </si>
  <si>
    <t>维修整修Φ600标志板(高强级)</t>
  </si>
  <si>
    <t>维修整修柱式标杆直杆(上部)Ф60×3000</t>
  </si>
  <si>
    <t>维修整修柱式标杆Φ90×5000直杆</t>
  </si>
  <si>
    <t>维修整修弯杆Ф159×5400</t>
  </si>
  <si>
    <t>维修整修三F杆Ф219×8500</t>
  </si>
  <si>
    <t>维修整修铁质反光柱(φ90*1200)</t>
  </si>
  <si>
    <t>维修整修橡胶反光柱</t>
  </si>
  <si>
    <t>二</t>
  </si>
  <si>
    <t>标志标杆及附属设施（更换）</t>
  </si>
  <si>
    <t>Φ1000标志板(高强级)</t>
  </si>
  <si>
    <t>Φ600标志板(高强级)</t>
  </si>
  <si>
    <t>安装柱式标杆直杆(上部)Ф60×3000</t>
  </si>
  <si>
    <t>安装铁制反光柱</t>
  </si>
  <si>
    <t>安装塑制反光柱</t>
  </si>
  <si>
    <t>三</t>
  </si>
  <si>
    <t>标线漆划（热熔漆）</t>
  </si>
  <si>
    <t>箭头 热熔型涂料</t>
  </si>
  <si>
    <t>纵向线 热熔型涂料</t>
  </si>
  <si>
    <t>停车线（公交站停靠线） 热熔型涂料</t>
  </si>
  <si>
    <t>四</t>
  </si>
  <si>
    <t>标线漆划（双组份）</t>
  </si>
  <si>
    <t>横道线 双组份涂料</t>
  </si>
  <si>
    <t>五</t>
  </si>
  <si>
    <t>清除标线</t>
  </si>
  <si>
    <t>高压水喷砂清除标线</t>
  </si>
  <si>
    <t>六</t>
  </si>
  <si>
    <t>交通设施排摸巡视费</t>
  </si>
  <si>
    <t>日常巡视检查</t>
  </si>
  <si>
    <t>2次/月</t>
  </si>
  <si>
    <t>紫竹研发二期内兰香湖南路等6条道路设施量及养护资金估算（道路、绿化）</t>
    <phoneticPr fontId="8" type="noConversion"/>
  </si>
  <si>
    <t>紫竹研发二期内兰香湖南路等6条道路标志标线设施量</t>
    <phoneticPr fontId="8" type="noConversion"/>
  </si>
  <si>
    <t>紫竹研发二期内兰香湖南路等6条道路排水设施设施量</t>
    <phoneticPr fontId="18" type="noConversion"/>
  </si>
  <si>
    <t>紫竹研发二期内兰香湖南路等6条道路保洁设施量</t>
    <phoneticPr fontId="8" type="noConversion"/>
  </si>
  <si>
    <t>紫竹研发二期内兰香湖南路等6条道路绿化设施量汇总</t>
    <phoneticPr fontId="8" type="noConversion"/>
  </si>
  <si>
    <t>保养率400%（含井内巡视检查）</t>
    <phoneticPr fontId="8" type="noConversion"/>
  </si>
  <si>
    <t>保养率400%（含井内巡视检查）</t>
    <phoneticPr fontId="8" type="noConversion"/>
  </si>
  <si>
    <t>专项养护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</si>
</sst>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0.0000_ "/>
    <numFmt numFmtId="178" formatCode="0.00_ "/>
    <numFmt numFmtId="179" formatCode="0.000_ "/>
    <numFmt numFmtId="180" formatCode="0.00000_ "/>
    <numFmt numFmtId="181" formatCode="#,##0.00_ "/>
    <numFmt numFmtId="182" formatCode="#,##0_ "/>
    <numFmt numFmtId="183" formatCode="#,##0.000_ "/>
    <numFmt numFmtId="184" formatCode="#,##0.0000_ "/>
  </numFmts>
  <fonts count="28">
    <font>
      <sz val="12"/>
      <name val="宋体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4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6"/>
      <name val="宋体"/>
      <family val="3"/>
      <charset val="134"/>
    </font>
    <font>
      <vertAlign val="superscript"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9" tint="-0.249977111117893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仿宋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1"/>
      </patternFill>
    </fill>
  </fills>
  <borders count="6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7" fillId="0" borderId="0"/>
    <xf numFmtId="0" fontId="7" fillId="2" borderId="1" applyNumberFormat="0" applyFont="0" applyAlignment="0" applyProtection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24" fillId="0" borderId="0"/>
    <xf numFmtId="0" fontId="24" fillId="0" borderId="0">
      <alignment vertical="center"/>
    </xf>
  </cellStyleXfs>
  <cellXfs count="226">
    <xf numFmtId="0" fontId="0" fillId="0" borderId="0" xfId="0"/>
    <xf numFmtId="0" fontId="1" fillId="0" borderId="0" xfId="0" applyFont="1" applyFill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wrapText="1" shrinkToFit="1"/>
    </xf>
    <xf numFmtId="49" fontId="0" fillId="0" borderId="0" xfId="0" applyNumberFormat="1" applyFont="1" applyFill="1" applyAlignment="1">
      <alignment horizontal="center" vertical="center" wrapText="1" shrinkToFit="1"/>
    </xf>
    <xf numFmtId="0" fontId="0" fillId="0" borderId="0" xfId="0" applyFont="1" applyFill="1" applyAlignment="1">
      <alignment horizontal="center" vertical="center" wrapText="1" shrinkToFit="1"/>
    </xf>
    <xf numFmtId="181" fontId="0" fillId="0" borderId="2" xfId="0" applyNumberFormat="1" applyFont="1" applyFill="1" applyBorder="1" applyAlignment="1">
      <alignment horizontal="center" vertical="center" wrapText="1"/>
    </xf>
    <xf numFmtId="181" fontId="0" fillId="0" borderId="2" xfId="0" applyNumberFormat="1" applyFont="1" applyFill="1" applyBorder="1" applyAlignment="1">
      <alignment horizontal="center" vertical="center"/>
    </xf>
    <xf numFmtId="181" fontId="0" fillId="0" borderId="2" xfId="0" applyNumberFormat="1" applyFill="1" applyBorder="1" applyAlignment="1">
      <alignment horizontal="center" vertical="center" wrapText="1"/>
    </xf>
    <xf numFmtId="181" fontId="0" fillId="0" borderId="2" xfId="0" applyNumberForma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49" fontId="13" fillId="0" borderId="0" xfId="0" applyNumberFormat="1" applyFont="1" applyFill="1" applyBorder="1" applyAlignment="1">
      <alignment horizontal="center" vertical="center" wrapText="1" shrinkToFit="1"/>
    </xf>
    <xf numFmtId="182" fontId="13" fillId="0" borderId="0" xfId="0" applyNumberFormat="1" applyFont="1" applyFill="1" applyBorder="1" applyAlignment="1">
      <alignment horizontal="center" vertical="center" wrapText="1"/>
    </xf>
    <xf numFmtId="182" fontId="13" fillId="0" borderId="0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 shrinkToFit="1"/>
    </xf>
    <xf numFmtId="0" fontId="19" fillId="0" borderId="0" xfId="5" applyFont="1" applyFill="1" applyAlignment="1">
      <alignment horizontal="center" vertical="center"/>
    </xf>
    <xf numFmtId="0" fontId="19" fillId="0" borderId="0" xfId="5" applyFont="1" applyFill="1" applyAlignment="1">
      <alignment vertical="center"/>
    </xf>
    <xf numFmtId="0" fontId="21" fillId="0" borderId="0" xfId="5" applyFont="1" applyFill="1" applyAlignment="1">
      <alignment horizontal="center" vertical="center"/>
    </xf>
    <xf numFmtId="178" fontId="21" fillId="0" borderId="10" xfId="5" applyNumberFormat="1" applyFont="1" applyFill="1" applyBorder="1" applyAlignment="1">
      <alignment vertical="center" wrapText="1"/>
    </xf>
    <xf numFmtId="0" fontId="0" fillId="0" borderId="0" xfId="0" applyFont="1" applyFill="1" applyAlignment="1" applyProtection="1">
      <alignment horizontal="center" vertical="center" wrapText="1" shrinkToFit="1"/>
      <protection locked="0"/>
    </xf>
    <xf numFmtId="0" fontId="1" fillId="0" borderId="0" xfId="0" applyFont="1" applyFill="1" applyAlignment="1" applyProtection="1">
      <alignment horizontal="center" vertical="center" wrapText="1" shrinkToFit="1"/>
      <protection locked="0"/>
    </xf>
    <xf numFmtId="0" fontId="2" fillId="0" borderId="2" xfId="0" applyFont="1" applyFill="1" applyBorder="1" applyAlignment="1" applyProtection="1">
      <alignment horizontal="center" vertical="center" wrapText="1" shrinkToFit="1"/>
      <protection locked="0"/>
    </xf>
    <xf numFmtId="0" fontId="9" fillId="0" borderId="2" xfId="0" applyFont="1" applyFill="1" applyBorder="1" applyAlignment="1" applyProtection="1">
      <alignment horizontal="center" vertical="center" wrapText="1" shrinkToFit="1"/>
      <protection locked="0"/>
    </xf>
    <xf numFmtId="0" fontId="2" fillId="0" borderId="4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Alignment="1" applyProtection="1">
      <alignment horizontal="center" vertical="center" wrapText="1" shrinkToFit="1"/>
      <protection locked="0"/>
    </xf>
    <xf numFmtId="181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181" fontId="0" fillId="0" borderId="2" xfId="0" applyNumberFormat="1" applyFont="1" applyFill="1" applyBorder="1" applyAlignment="1" applyProtection="1">
      <alignment horizontal="center" vertical="center"/>
      <protection locked="0"/>
    </xf>
    <xf numFmtId="181" fontId="0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81" fontId="0" fillId="0" borderId="2" xfId="0" applyNumberFormat="1" applyFill="1" applyBorder="1" applyAlignment="1" applyProtection="1">
      <alignment horizontal="center" vertical="center"/>
      <protection locked="0"/>
    </xf>
    <xf numFmtId="181" fontId="0" fillId="0" borderId="2" xfId="0" applyNumberForma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Fill="1" applyAlignment="1" applyProtection="1">
      <alignment horizontal="center" vertical="center" wrapText="1" shrinkToFit="1"/>
      <protection locked="0"/>
    </xf>
    <xf numFmtId="184" fontId="0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80" fontId="0" fillId="0" borderId="0" xfId="0" applyNumberFormat="1" applyFont="1" applyFill="1" applyAlignment="1" applyProtection="1">
      <alignment horizontal="center" vertical="center" wrapText="1" shrinkToFit="1"/>
      <protection locked="0"/>
    </xf>
    <xf numFmtId="177" fontId="0" fillId="0" borderId="0" xfId="0" applyNumberFormat="1" applyFont="1" applyFill="1" applyAlignment="1" applyProtection="1">
      <alignment horizontal="center" vertical="center" wrapText="1" shrinkToFit="1"/>
      <protection locked="0"/>
    </xf>
    <xf numFmtId="182" fontId="0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183" fontId="0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2" xfId="0" applyNumberFormat="1" applyFont="1" applyFill="1" applyBorder="1" applyAlignment="1" applyProtection="1">
      <alignment horizontal="center" vertical="center" wrapText="1" shrinkToFit="1"/>
    </xf>
    <xf numFmtId="0" fontId="0" fillId="0" borderId="3" xfId="0" applyFont="1" applyFill="1" applyBorder="1" applyAlignment="1" applyProtection="1">
      <alignment horizontal="center" vertical="center" wrapText="1" shrinkToFit="1"/>
    </xf>
    <xf numFmtId="49" fontId="13" fillId="0" borderId="2" xfId="0" applyNumberFormat="1" applyFont="1" applyFill="1" applyBorder="1" applyAlignment="1" applyProtection="1">
      <alignment horizontal="center" vertical="center" wrapText="1" shrinkToFit="1"/>
    </xf>
    <xf numFmtId="181" fontId="13" fillId="0" borderId="2" xfId="0" applyNumberFormat="1" applyFont="1" applyFill="1" applyBorder="1" applyAlignment="1" applyProtection="1">
      <alignment horizontal="center" vertical="center" wrapText="1"/>
    </xf>
    <xf numFmtId="181" fontId="13" fillId="0" borderId="2" xfId="0" applyNumberFormat="1" applyFont="1" applyFill="1" applyBorder="1" applyAlignment="1" applyProtection="1">
      <alignment horizontal="center" vertical="center"/>
    </xf>
    <xf numFmtId="182" fontId="13" fillId="0" borderId="2" xfId="0" applyNumberFormat="1" applyFont="1" applyFill="1" applyBorder="1" applyAlignment="1" applyProtection="1">
      <alignment horizontal="center" vertical="center" wrapText="1"/>
    </xf>
    <xf numFmtId="182" fontId="13" fillId="0" borderId="2" xfId="0" applyNumberFormat="1" applyFont="1" applyFill="1" applyBorder="1" applyAlignment="1" applyProtection="1">
      <alignment horizontal="center" vertical="center"/>
    </xf>
    <xf numFmtId="184" fontId="11" fillId="0" borderId="2" xfId="0" applyNumberFormat="1" applyFont="1" applyFill="1" applyBorder="1" applyAlignment="1" applyProtection="1">
      <alignment horizontal="center" vertical="center" wrapText="1"/>
    </xf>
    <xf numFmtId="184" fontId="0" fillId="0" borderId="2" xfId="0" applyNumberFormat="1" applyFont="1" applyFill="1" applyBorder="1" applyAlignment="1" applyProtection="1">
      <alignment horizontal="center" vertical="center" wrapText="1"/>
    </xf>
    <xf numFmtId="181" fontId="11" fillId="0" borderId="2" xfId="0" applyNumberFormat="1" applyFont="1" applyFill="1" applyBorder="1" applyAlignment="1" applyProtection="1">
      <alignment horizontal="center" vertical="center" wrapText="1" shrinkToFit="1"/>
    </xf>
    <xf numFmtId="182" fontId="0" fillId="0" borderId="3" xfId="0" applyNumberFormat="1" applyFont="1" applyFill="1" applyBorder="1" applyAlignment="1" applyProtection="1">
      <alignment horizontal="center" vertical="center" wrapText="1" shrinkToFit="1"/>
    </xf>
    <xf numFmtId="183" fontId="0" fillId="0" borderId="3" xfId="0" applyNumberFormat="1" applyFont="1" applyFill="1" applyBorder="1" applyAlignment="1" applyProtection="1">
      <alignment horizontal="center" vertical="center" wrapText="1" shrinkToFit="1"/>
    </xf>
    <xf numFmtId="0" fontId="2" fillId="0" borderId="0" xfId="4" applyFont="1" applyBorder="1" applyAlignment="1" applyProtection="1">
      <alignment horizontal="center" vertical="center" wrapText="1"/>
      <protection locked="0"/>
    </xf>
    <xf numFmtId="0" fontId="2" fillId="0" borderId="2" xfId="4" applyFont="1" applyBorder="1" applyAlignment="1" applyProtection="1">
      <alignment horizontal="center" vertical="center" wrapText="1"/>
      <protection locked="0"/>
    </xf>
    <xf numFmtId="0" fontId="20" fillId="0" borderId="0" xfId="4" applyFont="1" applyBorder="1" applyAlignment="1" applyProtection="1">
      <alignment horizontal="center" vertical="center" wrapText="1"/>
      <protection locked="0"/>
    </xf>
    <xf numFmtId="0" fontId="20" fillId="0" borderId="2" xfId="4" applyFont="1" applyBorder="1" applyAlignment="1" applyProtection="1">
      <alignment horizontal="center" vertical="center" wrapText="1"/>
      <protection locked="0"/>
    </xf>
    <xf numFmtId="2" fontId="20" fillId="0" borderId="2" xfId="4" applyNumberFormat="1" applyFont="1" applyBorder="1" applyAlignment="1" applyProtection="1">
      <alignment horizontal="center" vertical="center" wrapText="1"/>
      <protection locked="0"/>
    </xf>
    <xf numFmtId="2" fontId="20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20" fillId="0" borderId="2" xfId="4" applyFont="1" applyFill="1" applyBorder="1" applyAlignment="1" applyProtection="1">
      <alignment horizontal="center" vertical="center" wrapText="1"/>
      <protection locked="0"/>
    </xf>
    <xf numFmtId="0" fontId="11" fillId="0" borderId="0" xfId="4" applyBorder="1" applyAlignment="1" applyProtection="1">
      <alignment horizontal="center" vertical="center" wrapText="1"/>
      <protection locked="0"/>
    </xf>
    <xf numFmtId="178" fontId="11" fillId="0" borderId="0" xfId="4" applyNumberFormat="1" applyBorder="1" applyAlignment="1" applyProtection="1">
      <alignment horizontal="center" vertical="center" wrapText="1"/>
      <protection locked="0"/>
    </xf>
    <xf numFmtId="0" fontId="20" fillId="0" borderId="2" xfId="4" applyFont="1" applyBorder="1" applyAlignment="1" applyProtection="1">
      <alignment horizontal="center" vertical="center" wrapText="1"/>
    </xf>
    <xf numFmtId="178" fontId="20" fillId="0" borderId="2" xfId="4" applyNumberFormat="1" applyFont="1" applyBorder="1" applyAlignment="1" applyProtection="1">
      <alignment horizontal="center" vertical="center" wrapText="1"/>
    </xf>
    <xf numFmtId="179" fontId="20" fillId="0" borderId="2" xfId="4" applyNumberFormat="1" applyFont="1" applyBorder="1" applyAlignment="1" applyProtection="1">
      <alignment horizontal="center" vertical="center" wrapText="1"/>
    </xf>
    <xf numFmtId="176" fontId="21" fillId="0" borderId="10" xfId="5" applyNumberFormat="1" applyFont="1" applyFill="1" applyBorder="1" applyAlignment="1" applyProtection="1">
      <alignment horizontal="center" vertical="center" wrapText="1"/>
      <protection locked="0"/>
    </xf>
    <xf numFmtId="176" fontId="23" fillId="0" borderId="10" xfId="5" applyNumberFormat="1" applyFont="1" applyFill="1" applyBorder="1" applyAlignment="1" applyProtection="1">
      <alignment horizontal="center" vertical="center" wrapText="1"/>
      <protection locked="0"/>
    </xf>
    <xf numFmtId="178" fontId="23" fillId="0" borderId="10" xfId="5" applyNumberFormat="1" applyFont="1" applyFill="1" applyBorder="1" applyAlignment="1" applyProtection="1">
      <alignment horizontal="center" vertical="center" wrapText="1"/>
      <protection locked="0"/>
    </xf>
    <xf numFmtId="178" fontId="21" fillId="0" borderId="10" xfId="5" applyNumberFormat="1" applyFont="1" applyFill="1" applyBorder="1" applyAlignment="1" applyProtection="1">
      <alignment horizontal="center" vertical="center" wrapText="1"/>
    </xf>
    <xf numFmtId="0" fontId="25" fillId="0" borderId="0" xfId="7" applyFont="1" applyAlignment="1"/>
    <xf numFmtId="0" fontId="20" fillId="3" borderId="15" xfId="6" applyFont="1" applyFill="1" applyBorder="1" applyAlignment="1">
      <alignment horizontal="center" vertical="center" wrapText="1"/>
    </xf>
    <xf numFmtId="0" fontId="20" fillId="3" borderId="10" xfId="6" applyFont="1" applyFill="1" applyBorder="1" applyAlignment="1">
      <alignment horizontal="left" vertical="center" wrapText="1"/>
    </xf>
    <xf numFmtId="0" fontId="20" fillId="3" borderId="10" xfId="6" applyFont="1" applyFill="1" applyBorder="1" applyAlignment="1">
      <alignment horizontal="center" vertical="center" wrapText="1"/>
    </xf>
    <xf numFmtId="0" fontId="26" fillId="0" borderId="10" xfId="7" applyFont="1" applyBorder="1" applyAlignment="1"/>
    <xf numFmtId="0" fontId="26" fillId="0" borderId="0" xfId="7" applyFont="1" applyAlignment="1"/>
    <xf numFmtId="0" fontId="2" fillId="3" borderId="19" xfId="6" applyFont="1" applyFill="1" applyBorder="1" applyAlignment="1">
      <alignment horizontal="center" vertical="center" wrapText="1"/>
    </xf>
    <xf numFmtId="0" fontId="2" fillId="3" borderId="20" xfId="6" applyFont="1" applyFill="1" applyBorder="1" applyAlignment="1">
      <alignment horizontal="center" vertical="center" wrapText="1"/>
    </xf>
    <xf numFmtId="0" fontId="2" fillId="3" borderId="13" xfId="6" applyFont="1" applyFill="1" applyBorder="1" applyAlignment="1">
      <alignment horizontal="center" vertical="center" wrapText="1"/>
    </xf>
    <xf numFmtId="0" fontId="20" fillId="3" borderId="15" xfId="6" applyFont="1" applyFill="1" applyBorder="1" applyAlignment="1">
      <alignment horizontal="left" vertical="center" wrapText="1"/>
    </xf>
    <xf numFmtId="0" fontId="20" fillId="3" borderId="21" xfId="6" applyFont="1" applyFill="1" applyBorder="1" applyAlignment="1">
      <alignment horizontal="center" vertical="center" wrapText="1"/>
    </xf>
    <xf numFmtId="0" fontId="20" fillId="3" borderId="22" xfId="6" applyFont="1" applyFill="1" applyBorder="1" applyAlignment="1">
      <alignment horizontal="left" vertical="center" wrapText="1"/>
    </xf>
    <xf numFmtId="0" fontId="20" fillId="3" borderId="22" xfId="6" applyFont="1" applyFill="1" applyBorder="1" applyAlignment="1">
      <alignment horizontal="center" vertical="center" wrapText="1"/>
    </xf>
    <xf numFmtId="0" fontId="20" fillId="3" borderId="23" xfId="6" applyFont="1" applyFill="1" applyBorder="1" applyAlignment="1">
      <alignment horizontal="center" vertical="center" wrapText="1"/>
    </xf>
    <xf numFmtId="0" fontId="20" fillId="3" borderId="16" xfId="6" applyFont="1" applyFill="1" applyBorder="1" applyAlignment="1">
      <alignment horizontal="left" vertical="center" wrapText="1"/>
    </xf>
    <xf numFmtId="0" fontId="20" fillId="3" borderId="16" xfId="6" applyFont="1" applyFill="1" applyBorder="1" applyAlignment="1">
      <alignment horizontal="center" vertical="center" wrapText="1"/>
    </xf>
    <xf numFmtId="0" fontId="20" fillId="3" borderId="24" xfId="6" applyFont="1" applyFill="1" applyBorder="1" applyAlignment="1">
      <alignment horizontal="center" vertical="center" wrapText="1"/>
    </xf>
    <xf numFmtId="0" fontId="20" fillId="3" borderId="24" xfId="6" applyFont="1" applyFill="1" applyBorder="1" applyAlignment="1">
      <alignment horizontal="left" vertical="center" wrapText="1"/>
    </xf>
    <xf numFmtId="0" fontId="20" fillId="3" borderId="19" xfId="6" applyFont="1" applyFill="1" applyBorder="1" applyAlignment="1">
      <alignment horizontal="center" vertical="center" wrapText="1"/>
    </xf>
    <xf numFmtId="0" fontId="20" fillId="3" borderId="19" xfId="6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181" fontId="0" fillId="0" borderId="2" xfId="0" applyNumberFormat="1" applyFont="1" applyFill="1" applyBorder="1" applyAlignment="1" applyProtection="1">
      <alignment vertical="center" wrapText="1" shrinkToFit="1"/>
      <protection locked="0"/>
    </xf>
    <xf numFmtId="181" fontId="11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0" fillId="0" borderId="0" xfId="0" applyNumberFormat="1" applyFont="1" applyFill="1" applyAlignment="1" applyProtection="1">
      <alignment horizontal="center" vertical="center" wrapText="1" shrinkToFit="1"/>
      <protection locked="0"/>
    </xf>
    <xf numFmtId="0" fontId="0" fillId="0" borderId="0" xfId="7" applyFont="1" applyAlignment="1"/>
    <xf numFmtId="181" fontId="0" fillId="0" borderId="0" xfId="6" applyNumberFormat="1" applyFont="1" applyAlignment="1">
      <alignment horizontal="center"/>
    </xf>
    <xf numFmtId="0" fontId="0" fillId="0" borderId="0" xfId="6" applyFont="1" applyAlignment="1">
      <alignment horizontal="center"/>
    </xf>
    <xf numFmtId="49" fontId="0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2" xfId="0" applyFont="1" applyFill="1" applyBorder="1" applyAlignment="1" applyProtection="1">
      <alignment horizontal="center" vertical="center" wrapText="1" shrinkToFit="1"/>
    </xf>
    <xf numFmtId="0" fontId="0" fillId="0" borderId="2" xfId="0" applyFont="1" applyFill="1" applyBorder="1" applyAlignment="1" applyProtection="1">
      <alignment horizontal="center" vertical="center" wrapText="1" shrinkToFit="1"/>
      <protection locked="0"/>
    </xf>
    <xf numFmtId="0" fontId="2" fillId="3" borderId="10" xfId="6" applyFont="1" applyFill="1" applyBorder="1" applyAlignment="1">
      <alignment horizontal="center" vertical="center" wrapText="1"/>
    </xf>
    <xf numFmtId="178" fontId="21" fillId="0" borderId="10" xfId="5" applyNumberFormat="1" applyFont="1" applyFill="1" applyBorder="1" applyAlignment="1">
      <alignment horizontal="center" vertical="center" wrapText="1"/>
    </xf>
    <xf numFmtId="0" fontId="23" fillId="0" borderId="10" xfId="5" applyFont="1" applyFill="1" applyBorder="1" applyAlignment="1">
      <alignment horizontal="center" vertical="center"/>
    </xf>
    <xf numFmtId="178" fontId="23" fillId="0" borderId="10" xfId="5" applyNumberFormat="1" applyFont="1" applyFill="1" applyBorder="1" applyAlignment="1">
      <alignment horizontal="center" vertical="center" wrapText="1"/>
    </xf>
    <xf numFmtId="2" fontId="20" fillId="0" borderId="2" xfId="4" applyNumberFormat="1" applyFont="1" applyBorder="1" applyAlignment="1" applyProtection="1">
      <alignment horizontal="center" vertical="center" wrapText="1"/>
    </xf>
    <xf numFmtId="176" fontId="20" fillId="0" borderId="2" xfId="4" applyNumberFormat="1" applyFont="1" applyBorder="1" applyAlignment="1" applyProtection="1">
      <alignment horizontal="center" vertical="center" wrapText="1"/>
    </xf>
    <xf numFmtId="181" fontId="7" fillId="0" borderId="2" xfId="0" applyNumberFormat="1" applyFont="1" applyFill="1" applyBorder="1" applyAlignment="1">
      <alignment horizontal="center" vertical="center" wrapText="1"/>
    </xf>
    <xf numFmtId="181" fontId="7" fillId="0" borderId="2" xfId="0" applyNumberFormat="1" applyFont="1" applyFill="1" applyBorder="1" applyAlignment="1">
      <alignment horizontal="center" vertical="center"/>
    </xf>
    <xf numFmtId="182" fontId="7" fillId="0" borderId="2" xfId="0" applyNumberFormat="1" applyFont="1" applyFill="1" applyBorder="1" applyAlignment="1">
      <alignment horizontal="center" vertical="center" wrapText="1"/>
    </xf>
    <xf numFmtId="182" fontId="7" fillId="0" borderId="2" xfId="0" applyNumberFormat="1" applyFont="1" applyFill="1" applyBorder="1" applyAlignment="1">
      <alignment horizontal="center" vertical="center"/>
    </xf>
    <xf numFmtId="2" fontId="20" fillId="0" borderId="2" xfId="4" applyNumberFormat="1" applyFont="1" applyFill="1" applyBorder="1" applyAlignment="1" applyProtection="1">
      <alignment horizontal="center" vertical="center" wrapText="1"/>
    </xf>
    <xf numFmtId="0" fontId="10" fillId="0" borderId="35" xfId="0" applyFont="1" applyFill="1" applyBorder="1" applyAlignment="1" applyProtection="1">
      <alignment horizontal="center" vertical="center" wrapText="1" shrinkToFit="1"/>
      <protection locked="0"/>
    </xf>
    <xf numFmtId="0" fontId="3" fillId="0" borderId="35" xfId="0" applyFont="1" applyFill="1" applyBorder="1" applyAlignment="1" applyProtection="1">
      <alignment horizontal="center" vertical="center" wrapText="1" shrinkToFit="1"/>
      <protection locked="0"/>
    </xf>
    <xf numFmtId="0" fontId="3" fillId="0" borderId="38" xfId="0" applyFont="1" applyFill="1" applyBorder="1" applyAlignment="1" applyProtection="1">
      <alignment horizontal="center" vertical="center" shrinkToFit="1"/>
      <protection locked="0"/>
    </xf>
    <xf numFmtId="0" fontId="0" fillId="0" borderId="40" xfId="0" applyFont="1" applyFill="1" applyBorder="1" applyAlignment="1" applyProtection="1">
      <alignment horizontal="center" vertical="center" wrapText="1" shrinkToFit="1"/>
      <protection locked="0"/>
    </xf>
    <xf numFmtId="49" fontId="0" fillId="0" borderId="40" xfId="0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40" xfId="0" applyNumberFormat="1" applyFont="1" applyFill="1" applyBorder="1" applyAlignment="1" applyProtection="1">
      <alignment horizontal="center" vertical="center" wrapText="1" shrinkToFit="1"/>
    </xf>
    <xf numFmtId="0" fontId="0" fillId="0" borderId="40" xfId="0" applyFont="1" applyFill="1" applyBorder="1" applyAlignment="1" applyProtection="1">
      <alignment horizontal="center" vertical="center" wrapText="1" shrinkToFit="1"/>
    </xf>
    <xf numFmtId="0" fontId="0" fillId="0" borderId="43" xfId="0" applyFont="1" applyFill="1" applyBorder="1" applyAlignment="1" applyProtection="1">
      <alignment horizontal="center" vertical="center" wrapText="1" shrinkToFit="1"/>
    </xf>
    <xf numFmtId="0" fontId="0" fillId="0" borderId="44" xfId="0" applyFont="1" applyFill="1" applyBorder="1" applyAlignment="1" applyProtection="1">
      <alignment horizontal="center" vertical="center" wrapText="1" shrinkToFit="1"/>
    </xf>
    <xf numFmtId="181" fontId="0" fillId="0" borderId="2" xfId="0" applyNumberFormat="1" applyFont="1" applyFill="1" applyBorder="1" applyAlignment="1" applyProtection="1">
      <alignment horizontal="center" vertical="center" shrinkToFit="1"/>
    </xf>
    <xf numFmtId="181" fontId="0" fillId="0" borderId="42" xfId="0" applyNumberFormat="1" applyFont="1" applyFill="1" applyBorder="1" applyAlignment="1" applyProtection="1">
      <alignment horizontal="center" vertical="center" wrapText="1" shrinkToFit="1"/>
    </xf>
    <xf numFmtId="181" fontId="0" fillId="0" borderId="42" xfId="0" applyNumberFormat="1" applyFont="1" applyFill="1" applyBorder="1" applyAlignment="1" applyProtection="1">
      <alignment horizontal="center" vertical="center" wrapText="1"/>
    </xf>
    <xf numFmtId="184" fontId="0" fillId="0" borderId="42" xfId="0" applyNumberFormat="1" applyFont="1" applyFill="1" applyBorder="1" applyAlignment="1" applyProtection="1">
      <alignment horizontal="center" vertical="center" wrapText="1" shrinkToFit="1"/>
    </xf>
    <xf numFmtId="182" fontId="0" fillId="0" borderId="42" xfId="0" applyNumberFormat="1" applyFont="1" applyFill="1" applyBorder="1" applyAlignment="1" applyProtection="1">
      <alignment horizontal="center" vertical="center" wrapText="1" shrinkToFit="1"/>
    </xf>
    <xf numFmtId="183" fontId="0" fillId="0" borderId="42" xfId="0" applyNumberFormat="1" applyFont="1" applyFill="1" applyBorder="1" applyAlignment="1" applyProtection="1">
      <alignment horizontal="center" vertical="center" wrapText="1" shrinkToFit="1"/>
    </xf>
    <xf numFmtId="183" fontId="0" fillId="0" borderId="44" xfId="0" applyNumberFormat="1" applyFont="1" applyFill="1" applyBorder="1" applyAlignment="1" applyProtection="1">
      <alignment horizontal="center" vertical="center" wrapText="1" shrinkToFit="1"/>
      <protection locked="0"/>
    </xf>
    <xf numFmtId="183" fontId="0" fillId="0" borderId="46" xfId="0" applyNumberFormat="1" applyFont="1" applyFill="1" applyBorder="1" applyAlignment="1" applyProtection="1">
      <alignment horizontal="center" vertical="center" wrapText="1" shrinkToFit="1"/>
    </xf>
    <xf numFmtId="0" fontId="2" fillId="3" borderId="14" xfId="6" applyFont="1" applyFill="1" applyBorder="1" applyAlignment="1">
      <alignment vertical="center" wrapText="1"/>
    </xf>
    <xf numFmtId="0" fontId="2" fillId="3" borderId="49" xfId="6" applyFont="1" applyFill="1" applyBorder="1" applyAlignment="1">
      <alignment vertical="center" wrapText="1"/>
    </xf>
    <xf numFmtId="0" fontId="2" fillId="3" borderId="18" xfId="6" applyFont="1" applyFill="1" applyBorder="1" applyAlignment="1">
      <alignment vertical="center" wrapText="1"/>
    </xf>
    <xf numFmtId="0" fontId="2" fillId="3" borderId="17" xfId="6" applyFont="1" applyFill="1" applyBorder="1" applyAlignment="1">
      <alignment vertical="center" wrapText="1"/>
    </xf>
    <xf numFmtId="0" fontId="2" fillId="3" borderId="50" xfId="6" applyFont="1" applyFill="1" applyBorder="1" applyAlignment="1">
      <alignment horizontal="center" vertical="center" wrapText="1"/>
    </xf>
    <xf numFmtId="0" fontId="2" fillId="3" borderId="51" xfId="6" applyFont="1" applyFill="1" applyBorder="1" applyAlignment="1">
      <alignment horizontal="center" vertical="center" wrapText="1"/>
    </xf>
    <xf numFmtId="0" fontId="2" fillId="3" borderId="52" xfId="6" applyFont="1" applyFill="1" applyBorder="1" applyAlignment="1">
      <alignment horizontal="center" vertical="center" wrapText="1"/>
    </xf>
    <xf numFmtId="0" fontId="2" fillId="3" borderId="53" xfId="6" applyFont="1" applyFill="1" applyBorder="1" applyAlignment="1">
      <alignment horizontal="center" vertical="center" wrapText="1"/>
    </xf>
    <xf numFmtId="0" fontId="2" fillId="3" borderId="54" xfId="6" applyFont="1" applyFill="1" applyBorder="1" applyAlignment="1">
      <alignment horizontal="center" vertical="center" wrapText="1"/>
    </xf>
    <xf numFmtId="0" fontId="2" fillId="3" borderId="55" xfId="6" applyFont="1" applyFill="1" applyBorder="1" applyAlignment="1">
      <alignment horizontal="center" vertical="center" wrapText="1"/>
    </xf>
    <xf numFmtId="0" fontId="2" fillId="3" borderId="29" xfId="6" applyFont="1" applyFill="1" applyBorder="1" applyAlignment="1">
      <alignment horizontal="center" vertical="center" wrapText="1"/>
    </xf>
    <xf numFmtId="0" fontId="20" fillId="3" borderId="55" xfId="6" applyFont="1" applyFill="1" applyBorder="1" applyAlignment="1">
      <alignment horizontal="center" vertical="center" wrapText="1"/>
    </xf>
    <xf numFmtId="0" fontId="20" fillId="3" borderId="29" xfId="6" applyFont="1" applyFill="1" applyBorder="1" applyAlignment="1">
      <alignment horizontal="center" vertical="center" wrapText="1"/>
    </xf>
    <xf numFmtId="0" fontId="20" fillId="3" borderId="56" xfId="6" applyFont="1" applyFill="1" applyBorder="1" applyAlignment="1">
      <alignment horizontal="center" vertical="center" wrapText="1"/>
    </xf>
    <xf numFmtId="0" fontId="2" fillId="3" borderId="47" xfId="6" applyFont="1" applyFill="1" applyBorder="1" applyAlignment="1">
      <alignment horizontal="center" vertical="center" wrapText="1"/>
    </xf>
    <xf numFmtId="0" fontId="26" fillId="0" borderId="0" xfId="7" applyFont="1" applyBorder="1" applyAlignment="1"/>
    <xf numFmtId="0" fontId="2" fillId="3" borderId="28" xfId="6" applyFont="1" applyFill="1" applyBorder="1" applyAlignment="1">
      <alignment horizontal="center" vertical="center" wrapText="1"/>
    </xf>
    <xf numFmtId="0" fontId="20" fillId="3" borderId="57" xfId="6" applyFont="1" applyFill="1" applyBorder="1" applyAlignment="1">
      <alignment horizontal="center" vertical="center" wrapText="1"/>
    </xf>
    <xf numFmtId="0" fontId="20" fillId="3" borderId="58" xfId="6" applyFont="1" applyFill="1" applyBorder="1" applyAlignment="1">
      <alignment horizontal="center" vertical="center" wrapText="1"/>
    </xf>
    <xf numFmtId="0" fontId="20" fillId="3" borderId="59" xfId="6" applyFont="1" applyFill="1" applyBorder="1" applyAlignment="1">
      <alignment horizontal="center" vertical="center" wrapText="1"/>
    </xf>
    <xf numFmtId="0" fontId="20" fillId="3" borderId="28" xfId="6" applyFont="1" applyFill="1" applyBorder="1" applyAlignment="1">
      <alignment horizontal="center" vertical="center" wrapText="1"/>
    </xf>
    <xf numFmtId="0" fontId="20" fillId="3" borderId="60" xfId="6" applyFont="1" applyFill="1" applyBorder="1" applyAlignment="1">
      <alignment horizontal="center" vertical="center" wrapText="1"/>
    </xf>
    <xf numFmtId="0" fontId="20" fillId="3" borderId="61" xfId="6" applyFont="1" applyFill="1" applyBorder="1" applyAlignment="1">
      <alignment horizontal="left" vertical="center" wrapText="1"/>
    </xf>
    <xf numFmtId="0" fontId="20" fillId="3" borderId="61" xfId="6" applyFont="1" applyFill="1" applyBorder="1" applyAlignment="1">
      <alignment horizontal="center" vertical="center" wrapText="1"/>
    </xf>
    <xf numFmtId="0" fontId="20" fillId="3" borderId="32" xfId="6" applyFont="1" applyFill="1" applyBorder="1" applyAlignment="1">
      <alignment horizontal="center" vertical="center" wrapText="1"/>
    </xf>
    <xf numFmtId="178" fontId="23" fillId="0" borderId="26" xfId="5" applyNumberFormat="1" applyFont="1" applyFill="1" applyBorder="1" applyAlignment="1">
      <alignment horizontal="center" vertical="center" wrapText="1"/>
    </xf>
    <xf numFmtId="0" fontId="23" fillId="0" borderId="28" xfId="5" applyFont="1" applyFill="1" applyBorder="1" applyAlignment="1">
      <alignment horizontal="center" vertical="center"/>
    </xf>
    <xf numFmtId="178" fontId="21" fillId="0" borderId="29" xfId="5" applyNumberFormat="1" applyFont="1" applyFill="1" applyBorder="1" applyAlignment="1">
      <alignment vertical="center" wrapText="1"/>
    </xf>
    <xf numFmtId="0" fontId="21" fillId="0" borderId="28" xfId="5" applyFont="1" applyFill="1" applyBorder="1" applyAlignment="1">
      <alignment horizontal="center" vertical="center"/>
    </xf>
    <xf numFmtId="0" fontId="21" fillId="0" borderId="30" xfId="5" applyFont="1" applyFill="1" applyBorder="1" applyAlignment="1">
      <alignment horizontal="center" vertical="center"/>
    </xf>
    <xf numFmtId="178" fontId="21" fillId="0" borderId="31" xfId="5" applyNumberFormat="1" applyFont="1" applyFill="1" applyBorder="1" applyAlignment="1">
      <alignment horizontal="center" vertical="center" wrapText="1"/>
    </xf>
    <xf numFmtId="178" fontId="21" fillId="0" borderId="31" xfId="5" applyNumberFormat="1" applyFont="1" applyFill="1" applyBorder="1" applyAlignment="1" applyProtection="1">
      <alignment horizontal="center" vertical="center" wrapText="1"/>
    </xf>
    <xf numFmtId="178" fontId="21" fillId="0" borderId="32" xfId="5" applyNumberFormat="1" applyFont="1" applyFill="1" applyBorder="1" applyAlignment="1">
      <alignment vertical="center" wrapText="1"/>
    </xf>
    <xf numFmtId="0" fontId="0" fillId="0" borderId="45" xfId="0" applyFont="1" applyFill="1" applyBorder="1" applyAlignment="1" applyProtection="1">
      <alignment horizontal="center" vertical="center" wrapText="1" shrinkToFit="1"/>
    </xf>
    <xf numFmtId="0" fontId="0" fillId="0" borderId="48" xfId="0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1" fillId="0" borderId="34" xfId="0" applyFont="1" applyFill="1" applyBorder="1" applyAlignment="1" applyProtection="1">
      <alignment horizontal="center" vertical="center" wrapText="1" shrinkToFit="1"/>
    </xf>
    <xf numFmtId="0" fontId="1" fillId="0" borderId="40" xfId="0" applyFont="1" applyFill="1" applyBorder="1" applyAlignment="1" applyProtection="1">
      <alignment horizontal="center" vertical="center" wrapText="1" shrinkToFit="1"/>
    </xf>
    <xf numFmtId="0" fontId="1" fillId="0" borderId="35" xfId="0" applyFont="1" applyFill="1" applyBorder="1" applyAlignment="1" applyProtection="1">
      <alignment horizontal="center" vertical="center" wrapText="1" shrinkToFit="1"/>
    </xf>
    <xf numFmtId="0" fontId="1" fillId="0" borderId="2" xfId="0" applyFont="1" applyFill="1" applyBorder="1" applyAlignment="1" applyProtection="1">
      <alignment horizontal="center" vertical="center" wrapText="1" shrinkToFit="1"/>
    </xf>
    <xf numFmtId="0" fontId="0" fillId="0" borderId="2" xfId="0" applyFont="1" applyFill="1" applyBorder="1" applyAlignment="1" applyProtection="1">
      <alignment horizontal="center" vertical="center" wrapText="1" shrinkToFit="1"/>
    </xf>
    <xf numFmtId="0" fontId="3" fillId="0" borderId="35" xfId="0" applyFont="1" applyFill="1" applyBorder="1" applyAlignment="1" applyProtection="1">
      <alignment horizontal="center" vertical="center" wrapText="1" shrinkToFit="1"/>
    </xf>
    <xf numFmtId="0" fontId="2" fillId="0" borderId="2" xfId="0" applyFont="1" applyFill="1" applyBorder="1" applyAlignment="1" applyProtection="1">
      <alignment horizontal="center" vertical="center" wrapText="1" shrinkToFit="1"/>
    </xf>
    <xf numFmtId="0" fontId="0" fillId="0" borderId="2" xfId="0" applyFont="1" applyFill="1" applyBorder="1" applyAlignment="1" applyProtection="1">
      <alignment horizontal="center" vertical="center" wrapText="1" shrinkToFit="1"/>
      <protection locked="0"/>
    </xf>
    <xf numFmtId="0" fontId="0" fillId="0" borderId="6" xfId="0" applyFont="1" applyFill="1" applyBorder="1" applyAlignment="1" applyProtection="1">
      <alignment horizontal="center" vertical="center" wrapText="1" shrinkToFit="1"/>
    </xf>
    <xf numFmtId="0" fontId="0" fillId="0" borderId="7" xfId="0" applyFont="1" applyFill="1" applyBorder="1" applyAlignment="1" applyProtection="1">
      <alignment horizontal="center" vertical="center" wrapText="1" shrinkToFit="1"/>
    </xf>
    <xf numFmtId="0" fontId="0" fillId="0" borderId="5" xfId="0" applyFont="1" applyFill="1" applyBorder="1" applyAlignment="1" applyProtection="1">
      <alignment horizontal="center" vertical="center" wrapText="1" shrinkToFit="1"/>
    </xf>
    <xf numFmtId="0" fontId="0" fillId="0" borderId="8" xfId="0" applyFont="1" applyFill="1" applyBorder="1" applyAlignment="1" applyProtection="1">
      <alignment horizontal="center" vertical="center" wrapText="1" shrinkToFit="1"/>
    </xf>
    <xf numFmtId="0" fontId="3" fillId="0" borderId="39" xfId="0" applyFont="1" applyFill="1" applyBorder="1" applyAlignment="1" applyProtection="1">
      <alignment horizontal="center" vertical="center" wrapText="1" shrinkToFit="1"/>
    </xf>
    <xf numFmtId="0" fontId="3" fillId="0" borderId="41" xfId="0" applyFont="1" applyFill="1" applyBorder="1" applyAlignment="1" applyProtection="1">
      <alignment horizontal="center" vertical="center" wrapText="1" shrinkToFit="1"/>
    </xf>
    <xf numFmtId="49" fontId="13" fillId="0" borderId="5" xfId="0" applyNumberFormat="1" applyFont="1" applyFill="1" applyBorder="1" applyAlignment="1" applyProtection="1">
      <alignment horizontal="center" vertical="center" wrapText="1" shrinkToFit="1"/>
    </xf>
    <xf numFmtId="49" fontId="13" fillId="0" borderId="8" xfId="0" applyNumberFormat="1" applyFont="1" applyFill="1" applyBorder="1" applyAlignment="1" applyProtection="1">
      <alignment horizontal="center" vertical="center" wrapText="1" shrinkToFit="1"/>
    </xf>
    <xf numFmtId="0" fontId="3" fillId="0" borderId="36" xfId="0" applyFont="1" applyFill="1" applyBorder="1" applyAlignment="1" applyProtection="1">
      <alignment horizontal="center" vertical="center" shrinkToFit="1"/>
      <protection locked="0"/>
    </xf>
    <xf numFmtId="0" fontId="3" fillId="0" borderId="37" xfId="0" applyFont="1" applyFill="1" applyBorder="1" applyAlignment="1" applyProtection="1">
      <alignment horizontal="center" vertical="center" shrinkToFit="1"/>
      <protection locked="0"/>
    </xf>
    <xf numFmtId="49" fontId="0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2" xfId="0" applyFont="1" applyFill="1" applyBorder="1" applyAlignment="1" applyProtection="1">
      <alignment horizontal="center" vertical="center" wrapText="1" shrinkToFit="1"/>
    </xf>
    <xf numFmtId="182" fontId="0" fillId="0" borderId="5" xfId="0" applyNumberFormat="1" applyFont="1" applyFill="1" applyBorder="1" applyAlignment="1" applyProtection="1">
      <alignment horizontal="center" vertical="center" wrapText="1" shrinkToFit="1"/>
    </xf>
    <xf numFmtId="182" fontId="0" fillId="0" borderId="8" xfId="0" applyNumberFormat="1" applyFont="1" applyFill="1" applyBorder="1" applyAlignment="1" applyProtection="1">
      <alignment horizontal="center" vertical="center" wrapText="1" shrinkToFit="1"/>
    </xf>
    <xf numFmtId="49" fontId="12" fillId="0" borderId="3" xfId="0" applyNumberFormat="1" applyFont="1" applyFill="1" applyBorder="1" applyAlignment="1" applyProtection="1">
      <alignment horizontal="center" vertical="center" wrapText="1" shrinkToFit="1"/>
    </xf>
    <xf numFmtId="49" fontId="12" fillId="0" borderId="9" xfId="0" applyNumberFormat="1" applyFont="1" applyFill="1" applyBorder="1" applyAlignment="1" applyProtection="1">
      <alignment horizontal="center" vertical="center" wrapText="1" shrinkToFit="1"/>
    </xf>
    <xf numFmtId="49" fontId="12" fillId="0" borderId="4" xfId="0" applyNumberFormat="1" applyFont="1" applyFill="1" applyBorder="1" applyAlignment="1" applyProtection="1">
      <alignment horizontal="center" vertical="center" wrapText="1" shrinkToFit="1"/>
    </xf>
    <xf numFmtId="182" fontId="0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82" fontId="0" fillId="0" borderId="8" xfId="0" applyNumberFormat="1" applyFont="1" applyFill="1" applyBorder="1" applyAlignment="1" applyProtection="1">
      <alignment horizontal="center" vertical="center" wrapText="1" shrinkToFit="1"/>
      <protection locked="0"/>
    </xf>
    <xf numFmtId="182" fontId="13" fillId="0" borderId="5" xfId="0" applyNumberFormat="1" applyFont="1" applyFill="1" applyBorder="1" applyAlignment="1" applyProtection="1">
      <alignment horizontal="center" vertical="center"/>
    </xf>
    <xf numFmtId="182" fontId="13" fillId="0" borderId="8" xfId="0" applyNumberFormat="1" applyFont="1" applyFill="1" applyBorder="1" applyAlignment="1" applyProtection="1">
      <alignment horizontal="center" vertical="center"/>
    </xf>
    <xf numFmtId="181" fontId="13" fillId="0" borderId="5" xfId="0" applyNumberFormat="1" applyFont="1" applyFill="1" applyBorder="1" applyAlignment="1" applyProtection="1">
      <alignment horizontal="center" vertical="center"/>
    </xf>
    <xf numFmtId="181" fontId="13" fillId="0" borderId="8" xfId="0" applyNumberFormat="1" applyFont="1" applyFill="1" applyBorder="1" applyAlignment="1" applyProtection="1">
      <alignment horizontal="center" vertical="center"/>
    </xf>
    <xf numFmtId="0" fontId="20" fillId="3" borderId="62" xfId="6" applyFont="1" applyFill="1" applyBorder="1" applyAlignment="1">
      <alignment horizontal="center" vertical="center" wrapText="1"/>
    </xf>
    <xf numFmtId="0" fontId="20" fillId="3" borderId="63" xfId="6" applyFont="1" applyFill="1" applyBorder="1" applyAlignment="1">
      <alignment horizontal="center" vertical="center" wrapText="1"/>
    </xf>
    <xf numFmtId="0" fontId="20" fillId="3" borderId="64" xfId="6" applyFont="1" applyFill="1" applyBorder="1" applyAlignment="1">
      <alignment horizontal="center" vertical="center" wrapText="1"/>
    </xf>
    <xf numFmtId="0" fontId="22" fillId="0" borderId="0" xfId="5" applyNumberFormat="1" applyFont="1" applyFill="1" applyAlignment="1">
      <alignment horizontal="center" vertical="center" wrapText="1"/>
    </xf>
    <xf numFmtId="178" fontId="23" fillId="0" borderId="10" xfId="5" applyNumberFormat="1" applyFont="1" applyFill="1" applyBorder="1" applyAlignment="1">
      <alignment horizontal="center" vertical="center" wrapText="1"/>
    </xf>
    <xf numFmtId="178" fontId="21" fillId="0" borderId="10" xfId="5" applyNumberFormat="1" applyFont="1" applyFill="1" applyBorder="1" applyAlignment="1">
      <alignment horizontal="center" vertical="center" wrapText="1"/>
    </xf>
    <xf numFmtId="178" fontId="23" fillId="0" borderId="26" xfId="5" applyNumberFormat="1" applyFont="1" applyFill="1" applyBorder="1" applyAlignment="1">
      <alignment horizontal="center" vertical="center" wrapText="1"/>
    </xf>
    <xf numFmtId="0" fontId="23" fillId="0" borderId="25" xfId="5" applyFont="1" applyFill="1" applyBorder="1" applyAlignment="1">
      <alignment horizontal="center" vertical="center"/>
    </xf>
    <xf numFmtId="0" fontId="23" fillId="0" borderId="28" xfId="5" applyFont="1" applyFill="1" applyBorder="1" applyAlignment="1">
      <alignment horizontal="center" vertical="center"/>
    </xf>
    <xf numFmtId="178" fontId="21" fillId="0" borderId="67" xfId="5" applyNumberFormat="1" applyFont="1" applyFill="1" applyBorder="1" applyAlignment="1">
      <alignment horizontal="center" vertical="center" wrapText="1"/>
    </xf>
    <xf numFmtId="178" fontId="21" fillId="0" borderId="64" xfId="5" applyNumberFormat="1" applyFont="1" applyFill="1" applyBorder="1" applyAlignment="1">
      <alignment horizontal="center" vertical="center" wrapText="1"/>
    </xf>
    <xf numFmtId="0" fontId="23" fillId="0" borderId="27" xfId="5" applyFont="1" applyFill="1" applyBorder="1" applyAlignment="1">
      <alignment horizontal="center" vertical="center"/>
    </xf>
    <xf numFmtId="0" fontId="23" fillId="0" borderId="29" xfId="5" applyFont="1" applyFill="1" applyBorder="1" applyAlignment="1">
      <alignment horizontal="center" vertical="center"/>
    </xf>
    <xf numFmtId="178" fontId="21" fillId="0" borderId="11" xfId="5" applyNumberFormat="1" applyFont="1" applyFill="1" applyBorder="1" applyAlignment="1">
      <alignment horizontal="center" vertical="center" wrapText="1"/>
    </xf>
    <xf numFmtId="178" fontId="21" fillId="0" borderId="12" xfId="5" applyNumberFormat="1" applyFont="1" applyFill="1" applyBorder="1" applyAlignment="1">
      <alignment horizontal="center" vertical="center" wrapText="1"/>
    </xf>
    <xf numFmtId="178" fontId="21" fillId="0" borderId="13" xfId="5" applyNumberFormat="1" applyFont="1" applyFill="1" applyBorder="1" applyAlignment="1">
      <alignment horizontal="center" vertical="center" wrapText="1"/>
    </xf>
    <xf numFmtId="0" fontId="21" fillId="0" borderId="65" xfId="5" applyFont="1" applyFill="1" applyBorder="1" applyAlignment="1">
      <alignment horizontal="center" vertical="center"/>
    </xf>
    <xf numFmtId="0" fontId="21" fillId="0" borderId="66" xfId="5" applyFont="1" applyFill="1" applyBorder="1" applyAlignment="1">
      <alignment horizontal="center" vertical="center"/>
    </xf>
    <xf numFmtId="0" fontId="2" fillId="0" borderId="2" xfId="4" applyFont="1" applyBorder="1" applyAlignment="1" applyProtection="1">
      <alignment horizontal="center" vertical="center" wrapText="1"/>
      <protection locked="0"/>
    </xf>
    <xf numFmtId="0" fontId="2" fillId="0" borderId="3" xfId="4" applyFont="1" applyBorder="1" applyAlignment="1" applyProtection="1">
      <alignment horizontal="center" vertical="center" wrapText="1"/>
      <protection locked="0"/>
    </xf>
    <xf numFmtId="0" fontId="2" fillId="0" borderId="4" xfId="4" applyFont="1" applyBorder="1" applyAlignment="1" applyProtection="1">
      <alignment horizontal="center" vertical="center" wrapText="1"/>
      <protection locked="0"/>
    </xf>
    <xf numFmtId="0" fontId="20" fillId="0" borderId="2" xfId="4" applyFont="1" applyBorder="1" applyAlignment="1" applyProtection="1">
      <alignment horizontal="center" vertical="center" wrapText="1"/>
      <protection locked="0"/>
    </xf>
    <xf numFmtId="0" fontId="20" fillId="0" borderId="3" xfId="4" applyFont="1" applyBorder="1" applyAlignment="1" applyProtection="1">
      <alignment horizontal="center" vertical="center" wrapText="1"/>
      <protection locked="0"/>
    </xf>
    <xf numFmtId="0" fontId="20" fillId="0" borderId="4" xfId="4" applyFont="1" applyBorder="1" applyAlignment="1" applyProtection="1">
      <alignment horizontal="center" vertical="center" wrapText="1"/>
      <protection locked="0"/>
    </xf>
    <xf numFmtId="0" fontId="2" fillId="0" borderId="5" xfId="4" applyFont="1" applyBorder="1" applyAlignment="1" applyProtection="1">
      <alignment horizontal="center" vertical="center" wrapText="1"/>
      <protection locked="0"/>
    </xf>
    <xf numFmtId="0" fontId="2" fillId="0" borderId="8" xfId="4" applyFont="1" applyBorder="1" applyAlignment="1" applyProtection="1">
      <alignment horizontal="center" vertical="center" wrapText="1"/>
      <protection locked="0"/>
    </xf>
    <xf numFmtId="49" fontId="0" fillId="0" borderId="2" xfId="0" applyNumberFormat="1" applyFont="1" applyFill="1" applyBorder="1" applyAlignment="1">
      <alignment horizontal="center" vertical="center" wrapText="1" shrinkToFit="1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182" fontId="7" fillId="0" borderId="2" xfId="0" applyNumberFormat="1" applyFont="1" applyFill="1" applyBorder="1" applyAlignment="1">
      <alignment horizontal="center" vertical="center"/>
    </xf>
    <xf numFmtId="181" fontId="7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27" fillId="0" borderId="33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 shrinkToFit="1"/>
    </xf>
  </cellXfs>
  <cellStyles count="8">
    <cellStyle name="Normal" xfId="6"/>
    <cellStyle name="标题 5" xfId="1"/>
    <cellStyle name="常规" xfId="0" builtinId="0"/>
    <cellStyle name="常规 2" xfId="2"/>
    <cellStyle name="常规 3" xfId="4"/>
    <cellStyle name="常规 4" xfId="5"/>
    <cellStyle name="常规 5" xfId="7"/>
    <cellStyle name="注释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D8F8D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zoomScale="88" zoomScaleNormal="88" zoomScaleSheetLayoutView="50" workbookViewId="0">
      <pane xSplit="5" ySplit="14" topLeftCell="F27" activePane="bottomRight" state="frozen"/>
      <selection pane="topRight"/>
      <selection pane="bottomLeft"/>
      <selection pane="bottomRight" activeCell="Q41" sqref="Q41"/>
    </sheetView>
  </sheetViews>
  <sheetFormatPr defaultColWidth="8.75" defaultRowHeight="14.25"/>
  <cols>
    <col min="1" max="1" width="10.125" style="19" customWidth="1"/>
    <col min="2" max="2" width="12.625" style="19" bestFit="1" customWidth="1"/>
    <col min="3" max="3" width="15.125" style="19" customWidth="1"/>
    <col min="4" max="4" width="9.625" style="19" customWidth="1"/>
    <col min="5" max="5" width="8.75" style="19" bestFit="1" customWidth="1"/>
    <col min="6" max="6" width="20.75" style="19" bestFit="1" customWidth="1"/>
    <col min="7" max="7" width="14.25" style="19" customWidth="1"/>
    <col min="8" max="9" width="16" style="19" customWidth="1"/>
    <col min="10" max="10" width="15.25" style="19" customWidth="1"/>
    <col min="11" max="12" width="16" style="19" customWidth="1"/>
    <col min="13" max="13" width="9.625" style="19" bestFit="1" customWidth="1"/>
    <col min="14" max="14" width="11.5" style="19" customWidth="1"/>
    <col min="15" max="15" width="9" style="19" bestFit="1" customWidth="1"/>
    <col min="16" max="16" width="12" style="19" customWidth="1"/>
    <col min="17" max="27" width="9" style="19" bestFit="1" customWidth="1"/>
    <col min="28" max="16384" width="8.75" style="19"/>
  </cols>
  <sheetData>
    <row r="1" spans="1:13" ht="39.950000000000003" customHeight="1" thickBot="1">
      <c r="A1" s="159" t="s">
        <v>242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s="20" customFormat="1" ht="30" customHeight="1">
      <c r="A2" s="160" t="s">
        <v>0</v>
      </c>
      <c r="B2" s="162" t="s">
        <v>1</v>
      </c>
      <c r="C2" s="165" t="s">
        <v>2</v>
      </c>
      <c r="D2" s="165"/>
      <c r="E2" s="165" t="s">
        <v>3</v>
      </c>
      <c r="F2" s="107" t="s">
        <v>71</v>
      </c>
      <c r="G2" s="107" t="s">
        <v>73</v>
      </c>
      <c r="H2" s="176" t="s">
        <v>77</v>
      </c>
      <c r="I2" s="177"/>
      <c r="J2" s="108" t="s">
        <v>74</v>
      </c>
      <c r="K2" s="109" t="s">
        <v>78</v>
      </c>
      <c r="L2" s="109" t="s">
        <v>79</v>
      </c>
      <c r="M2" s="172" t="s">
        <v>4</v>
      </c>
    </row>
    <row r="3" spans="1:13" s="24" customFormat="1" ht="39.950000000000003" customHeight="1">
      <c r="A3" s="161"/>
      <c r="B3" s="163"/>
      <c r="C3" s="166" t="s">
        <v>5</v>
      </c>
      <c r="D3" s="166"/>
      <c r="E3" s="179"/>
      <c r="F3" s="21" t="s">
        <v>72</v>
      </c>
      <c r="G3" s="22" t="s">
        <v>72</v>
      </c>
      <c r="H3" s="22" t="s">
        <v>76</v>
      </c>
      <c r="I3" s="22" t="s">
        <v>81</v>
      </c>
      <c r="J3" s="21" t="s">
        <v>76</v>
      </c>
      <c r="K3" s="23" t="s">
        <v>75</v>
      </c>
      <c r="L3" s="23" t="s">
        <v>80</v>
      </c>
      <c r="M3" s="173"/>
    </row>
    <row r="4" spans="1:13" ht="30" hidden="1" customHeight="1">
      <c r="A4" s="110"/>
      <c r="B4" s="95"/>
      <c r="C4" s="167" t="s">
        <v>6</v>
      </c>
      <c r="D4" s="167"/>
      <c r="E4" s="95"/>
      <c r="F4" s="25">
        <v>654.9</v>
      </c>
      <c r="G4" s="25">
        <v>803.57</v>
      </c>
      <c r="H4" s="26">
        <v>64.459999999999994</v>
      </c>
      <c r="I4" s="26">
        <v>160.01</v>
      </c>
      <c r="J4" s="25">
        <v>74.849999999999994</v>
      </c>
      <c r="K4" s="26">
        <v>55.96</v>
      </c>
      <c r="L4" s="26">
        <v>226.71</v>
      </c>
      <c r="M4" s="117"/>
    </row>
    <row r="5" spans="1:13" s="30" customFormat="1" ht="30" hidden="1" customHeight="1">
      <c r="A5" s="111"/>
      <c r="B5" s="93"/>
      <c r="C5" s="178" t="s">
        <v>7</v>
      </c>
      <c r="D5" s="178"/>
      <c r="E5" s="93"/>
      <c r="F5" s="25">
        <v>20</v>
      </c>
      <c r="G5" s="25">
        <v>34</v>
      </c>
      <c r="H5" s="28">
        <v>20</v>
      </c>
      <c r="I5" s="28">
        <v>24</v>
      </c>
      <c r="J5" s="29">
        <v>16</v>
      </c>
      <c r="K5" s="26">
        <v>16</v>
      </c>
      <c r="L5" s="26">
        <v>20</v>
      </c>
      <c r="M5" s="118"/>
    </row>
    <row r="6" spans="1:13" s="30" customFormat="1" ht="30" hidden="1" customHeight="1">
      <c r="A6" s="111"/>
      <c r="B6" s="182" t="s">
        <v>97</v>
      </c>
      <c r="C6" s="174" t="s">
        <v>83</v>
      </c>
      <c r="D6" s="175"/>
      <c r="E6" s="38"/>
      <c r="F6" s="39">
        <v>9452.42</v>
      </c>
      <c r="G6" s="39">
        <v>18712.990000000002</v>
      </c>
      <c r="H6" s="40">
        <v>451.21</v>
      </c>
      <c r="I6" s="40">
        <v>2765.91</v>
      </c>
      <c r="J6" s="39">
        <v>789.92</v>
      </c>
      <c r="K6" s="40">
        <v>559.66</v>
      </c>
      <c r="L6" s="40">
        <v>2978.15</v>
      </c>
      <c r="M6" s="118"/>
    </row>
    <row r="7" spans="1:13" s="30" customFormat="1" ht="30" hidden="1" customHeight="1">
      <c r="A7" s="111"/>
      <c r="B7" s="183"/>
      <c r="C7" s="174" t="s">
        <v>85</v>
      </c>
      <c r="D7" s="175"/>
      <c r="E7" s="38"/>
      <c r="F7" s="39">
        <v>81.39</v>
      </c>
      <c r="G7" s="39">
        <v>3748.82</v>
      </c>
      <c r="H7" s="40">
        <v>322.29000000000002</v>
      </c>
      <c r="I7" s="40">
        <v>743.82</v>
      </c>
      <c r="J7" s="39">
        <v>0</v>
      </c>
      <c r="K7" s="40">
        <v>0</v>
      </c>
      <c r="L7" s="40">
        <v>935.23</v>
      </c>
      <c r="M7" s="118"/>
    </row>
    <row r="8" spans="1:13" s="30" customFormat="1" ht="30" hidden="1" customHeight="1">
      <c r="A8" s="111"/>
      <c r="B8" s="183"/>
      <c r="C8" s="174" t="s">
        <v>84</v>
      </c>
      <c r="D8" s="175"/>
      <c r="E8" s="38"/>
      <c r="F8" s="39">
        <v>5463.48</v>
      </c>
      <c r="G8" s="39">
        <v>6638.57</v>
      </c>
      <c r="H8" s="40">
        <v>322.29000000000002</v>
      </c>
      <c r="I8" s="40">
        <v>962.63</v>
      </c>
      <c r="J8" s="39">
        <v>407.68</v>
      </c>
      <c r="K8" s="40">
        <v>335.79</v>
      </c>
      <c r="L8" s="40">
        <v>1562.92</v>
      </c>
      <c r="M8" s="118"/>
    </row>
    <row r="9" spans="1:13" s="30" customFormat="1" ht="30" hidden="1" customHeight="1">
      <c r="A9" s="111"/>
      <c r="B9" s="183"/>
      <c r="C9" s="174" t="s">
        <v>87</v>
      </c>
      <c r="D9" s="175"/>
      <c r="E9" s="38"/>
      <c r="F9" s="39">
        <v>1445.83</v>
      </c>
      <c r="G9" s="39">
        <v>4372.96</v>
      </c>
      <c r="H9" s="40">
        <v>386.76</v>
      </c>
      <c r="I9" s="40">
        <v>917.48</v>
      </c>
      <c r="J9" s="39">
        <v>141.05000000000001</v>
      </c>
      <c r="K9" s="40">
        <v>111.93</v>
      </c>
      <c r="L9" s="40">
        <v>1236.3200000000002</v>
      </c>
      <c r="M9" s="118"/>
    </row>
    <row r="10" spans="1:13" s="30" customFormat="1" ht="30" hidden="1" customHeight="1">
      <c r="A10" s="111"/>
      <c r="B10" s="183"/>
      <c r="C10" s="174" t="s">
        <v>88</v>
      </c>
      <c r="D10" s="175"/>
      <c r="E10" s="38"/>
      <c r="F10" s="39">
        <v>0</v>
      </c>
      <c r="G10" s="39">
        <v>0</v>
      </c>
      <c r="H10" s="39">
        <v>0</v>
      </c>
      <c r="I10" s="39">
        <f>(8+16+8)*I5</f>
        <v>768</v>
      </c>
      <c r="J10" s="39">
        <v>0</v>
      </c>
      <c r="K10" s="40">
        <v>0</v>
      </c>
      <c r="L10" s="39">
        <f>(8+16+8)*L5</f>
        <v>640</v>
      </c>
      <c r="M10" s="118"/>
    </row>
    <row r="11" spans="1:13" s="30" customFormat="1" ht="30" hidden="1" customHeight="1">
      <c r="A11" s="111"/>
      <c r="B11" s="183"/>
      <c r="C11" s="174" t="s">
        <v>89</v>
      </c>
      <c r="D11" s="175"/>
      <c r="E11" s="38"/>
      <c r="F11" s="39" t="s">
        <v>92</v>
      </c>
      <c r="G11" s="39" t="s">
        <v>93</v>
      </c>
      <c r="H11" s="189" t="s">
        <v>94</v>
      </c>
      <c r="I11" s="190"/>
      <c r="J11" s="39" t="s">
        <v>95</v>
      </c>
      <c r="K11" s="40" t="s">
        <v>96</v>
      </c>
      <c r="L11" s="40" t="s">
        <v>94</v>
      </c>
      <c r="M11" s="118"/>
    </row>
    <row r="12" spans="1:13" s="30" customFormat="1" ht="30" hidden="1" customHeight="1">
      <c r="A12" s="111"/>
      <c r="B12" s="183"/>
      <c r="C12" s="174" t="s">
        <v>90</v>
      </c>
      <c r="D12" s="175"/>
      <c r="E12" s="38"/>
      <c r="F12" s="41">
        <v>22</v>
      </c>
      <c r="G12" s="41">
        <v>23</v>
      </c>
      <c r="H12" s="187">
        <v>18</v>
      </c>
      <c r="I12" s="188"/>
      <c r="J12" s="41">
        <v>18</v>
      </c>
      <c r="K12" s="42">
        <v>18</v>
      </c>
      <c r="L12" s="42">
        <v>18</v>
      </c>
      <c r="M12" s="118"/>
    </row>
    <row r="13" spans="1:13" s="30" customFormat="1" ht="30" hidden="1" customHeight="1">
      <c r="A13" s="111"/>
      <c r="B13" s="183"/>
      <c r="C13" s="174" t="s">
        <v>91</v>
      </c>
      <c r="D13" s="175"/>
      <c r="E13" s="38"/>
      <c r="F13" s="41">
        <v>126</v>
      </c>
      <c r="G13" s="41">
        <v>180</v>
      </c>
      <c r="H13" s="187">
        <v>61</v>
      </c>
      <c r="I13" s="188"/>
      <c r="J13" s="41">
        <v>18</v>
      </c>
      <c r="K13" s="42">
        <v>14</v>
      </c>
      <c r="L13" s="42">
        <v>38</v>
      </c>
      <c r="M13" s="118"/>
    </row>
    <row r="14" spans="1:13" s="30" customFormat="1" ht="14.25" hidden="1" customHeight="1">
      <c r="A14" s="111"/>
      <c r="B14" s="184"/>
      <c r="C14" s="174" t="s">
        <v>86</v>
      </c>
      <c r="D14" s="175"/>
      <c r="E14" s="38"/>
      <c r="F14" s="41">
        <v>0</v>
      </c>
      <c r="G14" s="41">
        <v>2017</v>
      </c>
      <c r="H14" s="187">
        <v>652</v>
      </c>
      <c r="I14" s="188"/>
      <c r="J14" s="41">
        <v>0</v>
      </c>
      <c r="K14" s="42">
        <v>0</v>
      </c>
      <c r="L14" s="42">
        <v>1721</v>
      </c>
      <c r="M14" s="118"/>
    </row>
    <row r="15" spans="1:13" s="30" customFormat="1" ht="30" hidden="1" customHeight="1">
      <c r="A15" s="112" t="s">
        <v>8</v>
      </c>
      <c r="B15" s="36"/>
      <c r="C15" s="36"/>
      <c r="D15" s="36"/>
      <c r="E15" s="36"/>
      <c r="F15" s="29"/>
      <c r="G15" s="25"/>
      <c r="H15" s="26"/>
      <c r="I15" s="26"/>
      <c r="J15" s="25"/>
      <c r="K15" s="26"/>
      <c r="L15" s="26"/>
      <c r="M15" s="118"/>
    </row>
    <row r="16" spans="1:13" ht="30" customHeight="1">
      <c r="A16" s="113">
        <v>1</v>
      </c>
      <c r="B16" s="94" t="s">
        <v>14</v>
      </c>
      <c r="C16" s="164" t="s">
        <v>15</v>
      </c>
      <c r="D16" s="94" t="s">
        <v>10</v>
      </c>
      <c r="E16" s="94" t="s">
        <v>9</v>
      </c>
      <c r="F16" s="43">
        <f t="shared" ref="F16:L16" si="0">F6/10000</f>
        <v>0.94524200000000003</v>
      </c>
      <c r="G16" s="43">
        <f t="shared" si="0"/>
        <v>1.8712990000000003</v>
      </c>
      <c r="H16" s="43">
        <f t="shared" si="0"/>
        <v>4.5121000000000001E-2</v>
      </c>
      <c r="I16" s="43">
        <f t="shared" si="0"/>
        <v>0.27659099999999998</v>
      </c>
      <c r="J16" s="43">
        <f t="shared" si="0"/>
        <v>7.8991999999999993E-2</v>
      </c>
      <c r="K16" s="43">
        <f t="shared" si="0"/>
        <v>5.5965999999999995E-2</v>
      </c>
      <c r="L16" s="43">
        <f t="shared" si="0"/>
        <v>0.297815</v>
      </c>
      <c r="M16" s="119">
        <f>SUM(F16:L16)</f>
        <v>3.5710260000000003</v>
      </c>
    </row>
    <row r="17" spans="1:16" ht="30" customHeight="1">
      <c r="A17" s="113">
        <v>2</v>
      </c>
      <c r="B17" s="94" t="s">
        <v>16</v>
      </c>
      <c r="C17" s="164"/>
      <c r="D17" s="94" t="s">
        <v>11</v>
      </c>
      <c r="E17" s="94" t="s">
        <v>9</v>
      </c>
      <c r="F17" s="31"/>
      <c r="G17" s="31"/>
      <c r="H17" s="31"/>
      <c r="I17" s="31"/>
      <c r="J17" s="31"/>
      <c r="K17" s="31"/>
      <c r="L17" s="31"/>
      <c r="M17" s="119"/>
    </row>
    <row r="18" spans="1:16" ht="30" customHeight="1">
      <c r="A18" s="113">
        <v>3</v>
      </c>
      <c r="B18" s="94" t="s">
        <v>17</v>
      </c>
      <c r="C18" s="164"/>
      <c r="D18" s="94" t="s">
        <v>12</v>
      </c>
      <c r="E18" s="94" t="s">
        <v>9</v>
      </c>
      <c r="F18" s="31"/>
      <c r="G18" s="31"/>
      <c r="H18" s="31"/>
      <c r="I18" s="31"/>
      <c r="J18" s="31"/>
      <c r="K18" s="31"/>
      <c r="L18" s="31"/>
      <c r="M18" s="119"/>
      <c r="P18" s="32"/>
    </row>
    <row r="19" spans="1:16" ht="30" customHeight="1">
      <c r="A19" s="113">
        <v>4</v>
      </c>
      <c r="B19" s="94" t="s">
        <v>18</v>
      </c>
      <c r="C19" s="164"/>
      <c r="D19" s="94" t="s">
        <v>13</v>
      </c>
      <c r="E19" s="94" t="s">
        <v>9</v>
      </c>
      <c r="F19" s="31"/>
      <c r="G19" s="31"/>
      <c r="H19" s="31"/>
      <c r="I19" s="31"/>
      <c r="J19" s="31"/>
      <c r="K19" s="31"/>
      <c r="L19" s="31"/>
      <c r="M19" s="119"/>
    </row>
    <row r="20" spans="1:16" ht="30" customHeight="1">
      <c r="A20" s="113">
        <v>5</v>
      </c>
      <c r="B20" s="94" t="s">
        <v>19</v>
      </c>
      <c r="C20" s="164" t="s">
        <v>20</v>
      </c>
      <c r="D20" s="164"/>
      <c r="E20" s="94" t="s">
        <v>9</v>
      </c>
      <c r="F20" s="44">
        <f t="shared" ref="F20:L20" si="1">F7/10000</f>
        <v>8.1390000000000004E-3</v>
      </c>
      <c r="G20" s="44">
        <f t="shared" si="1"/>
        <v>0.37488199999999999</v>
      </c>
      <c r="H20" s="44">
        <f t="shared" si="1"/>
        <v>3.2229000000000001E-2</v>
      </c>
      <c r="I20" s="44">
        <f t="shared" si="1"/>
        <v>7.4382000000000004E-2</v>
      </c>
      <c r="J20" s="44">
        <f t="shared" si="1"/>
        <v>0</v>
      </c>
      <c r="K20" s="44">
        <f t="shared" si="1"/>
        <v>0</v>
      </c>
      <c r="L20" s="44">
        <f t="shared" si="1"/>
        <v>9.3522999999999995E-2</v>
      </c>
      <c r="M20" s="119">
        <f>SUM(F20:L20)</f>
        <v>0.58315499999999998</v>
      </c>
      <c r="O20" s="33"/>
    </row>
    <row r="21" spans="1:16" ht="30" customHeight="1">
      <c r="A21" s="113">
        <v>6</v>
      </c>
      <c r="B21" s="94" t="s">
        <v>21</v>
      </c>
      <c r="C21" s="164" t="s">
        <v>22</v>
      </c>
      <c r="D21" s="164"/>
      <c r="E21" s="94" t="s">
        <v>9</v>
      </c>
      <c r="F21" s="31"/>
      <c r="G21" s="31"/>
      <c r="H21" s="31"/>
      <c r="I21" s="31"/>
      <c r="J21" s="31"/>
      <c r="K21" s="31"/>
      <c r="L21" s="31"/>
      <c r="M21" s="119"/>
    </row>
    <row r="22" spans="1:16" ht="30" customHeight="1">
      <c r="A22" s="113">
        <v>7</v>
      </c>
      <c r="B22" s="94" t="s">
        <v>23</v>
      </c>
      <c r="C22" s="170" t="s">
        <v>24</v>
      </c>
      <c r="D22" s="171"/>
      <c r="E22" s="94" t="s">
        <v>9</v>
      </c>
      <c r="F22" s="31"/>
      <c r="G22" s="31"/>
      <c r="H22" s="31"/>
      <c r="I22" s="31"/>
      <c r="J22" s="31"/>
      <c r="K22" s="31"/>
      <c r="L22" s="31"/>
      <c r="M22" s="119"/>
    </row>
    <row r="23" spans="1:16" ht="30" customHeight="1">
      <c r="A23" s="113">
        <v>8</v>
      </c>
      <c r="B23" s="94" t="s">
        <v>25</v>
      </c>
      <c r="C23" s="164" t="s">
        <v>26</v>
      </c>
      <c r="D23" s="164"/>
      <c r="E23" s="94" t="s">
        <v>9</v>
      </c>
      <c r="F23" s="31"/>
      <c r="G23" s="31"/>
      <c r="H23" s="31"/>
      <c r="I23" s="31"/>
      <c r="J23" s="31"/>
      <c r="K23" s="31"/>
      <c r="L23" s="31"/>
      <c r="M23" s="119"/>
      <c r="P23" s="33"/>
    </row>
    <row r="24" spans="1:16" ht="30" customHeight="1">
      <c r="A24" s="113">
        <v>9</v>
      </c>
      <c r="B24" s="94" t="s">
        <v>27</v>
      </c>
      <c r="C24" s="164" t="s">
        <v>28</v>
      </c>
      <c r="D24" s="164"/>
      <c r="E24" s="94" t="s">
        <v>9</v>
      </c>
      <c r="F24" s="44">
        <f t="shared" ref="F24:L25" si="2">F8/10000</f>
        <v>0.54634799999999994</v>
      </c>
      <c r="G24" s="44">
        <f t="shared" si="2"/>
        <v>0.66385699999999992</v>
      </c>
      <c r="H24" s="44">
        <f t="shared" si="2"/>
        <v>3.2229000000000001E-2</v>
      </c>
      <c r="I24" s="44">
        <f t="shared" si="2"/>
        <v>9.6263000000000001E-2</v>
      </c>
      <c r="J24" s="44">
        <f t="shared" si="2"/>
        <v>4.0767999999999999E-2</v>
      </c>
      <c r="K24" s="44">
        <f t="shared" si="2"/>
        <v>3.3579000000000005E-2</v>
      </c>
      <c r="L24" s="44">
        <f t="shared" si="2"/>
        <v>0.15629200000000001</v>
      </c>
      <c r="M24" s="119">
        <f t="shared" ref="M24:M29" si="3">SUM(F24:L24)</f>
        <v>1.5693359999999998</v>
      </c>
    </row>
    <row r="25" spans="1:16" ht="30" customHeight="1">
      <c r="A25" s="113">
        <v>10</v>
      </c>
      <c r="B25" s="94" t="s">
        <v>29</v>
      </c>
      <c r="C25" s="164" t="s">
        <v>30</v>
      </c>
      <c r="D25" s="164"/>
      <c r="E25" s="94" t="s">
        <v>31</v>
      </c>
      <c r="F25" s="44">
        <f t="shared" si="2"/>
        <v>0.14458299999999999</v>
      </c>
      <c r="G25" s="44">
        <f t="shared" si="2"/>
        <v>0.43729600000000002</v>
      </c>
      <c r="H25" s="44">
        <f t="shared" si="2"/>
        <v>3.8676000000000002E-2</v>
      </c>
      <c r="I25" s="44">
        <f t="shared" si="2"/>
        <v>9.1747999999999996E-2</v>
      </c>
      <c r="J25" s="44">
        <f t="shared" si="2"/>
        <v>1.4105000000000001E-2</v>
      </c>
      <c r="K25" s="44">
        <f t="shared" si="2"/>
        <v>1.1193E-2</v>
      </c>
      <c r="L25" s="44">
        <f t="shared" si="2"/>
        <v>0.12363200000000002</v>
      </c>
      <c r="M25" s="119">
        <f t="shared" si="3"/>
        <v>0.86123300000000014</v>
      </c>
    </row>
    <row r="26" spans="1:16" ht="30" customHeight="1">
      <c r="A26" s="113">
        <v>11</v>
      </c>
      <c r="B26" s="94" t="s">
        <v>32</v>
      </c>
      <c r="C26" s="164" t="s">
        <v>33</v>
      </c>
      <c r="D26" s="164"/>
      <c r="E26" s="94" t="s">
        <v>31</v>
      </c>
      <c r="F26" s="44">
        <f t="shared" ref="F26:L26" si="4">F9/10000</f>
        <v>0.14458299999999999</v>
      </c>
      <c r="G26" s="44">
        <f t="shared" si="4"/>
        <v>0.43729600000000002</v>
      </c>
      <c r="H26" s="44">
        <f t="shared" si="4"/>
        <v>3.8676000000000002E-2</v>
      </c>
      <c r="I26" s="44">
        <f t="shared" si="4"/>
        <v>9.1747999999999996E-2</v>
      </c>
      <c r="J26" s="44">
        <f t="shared" si="4"/>
        <v>1.4105000000000001E-2</v>
      </c>
      <c r="K26" s="44">
        <f t="shared" si="4"/>
        <v>1.1193E-2</v>
      </c>
      <c r="L26" s="44">
        <f t="shared" si="4"/>
        <v>0.12363200000000002</v>
      </c>
      <c r="M26" s="119">
        <f t="shared" si="3"/>
        <v>0.86123300000000014</v>
      </c>
    </row>
    <row r="27" spans="1:16" ht="30" customHeight="1">
      <c r="A27" s="113">
        <v>12</v>
      </c>
      <c r="B27" s="94" t="s">
        <v>34</v>
      </c>
      <c r="C27" s="164" t="s">
        <v>35</v>
      </c>
      <c r="D27" s="164"/>
      <c r="E27" s="94" t="s">
        <v>36</v>
      </c>
      <c r="F27" s="88">
        <v>0.13</v>
      </c>
      <c r="G27" s="27">
        <v>0.22</v>
      </c>
      <c r="H27" s="27">
        <v>0.04</v>
      </c>
      <c r="I27" s="27">
        <v>0.01</v>
      </c>
      <c r="J27" s="27"/>
      <c r="K27" s="27"/>
      <c r="L27" s="27">
        <v>0.06</v>
      </c>
      <c r="M27" s="119">
        <f t="shared" si="3"/>
        <v>0.45999999999999996</v>
      </c>
    </row>
    <row r="28" spans="1:16" ht="30" customHeight="1">
      <c r="A28" s="113">
        <v>13</v>
      </c>
      <c r="B28" s="94" t="s">
        <v>37</v>
      </c>
      <c r="C28" s="164" t="s">
        <v>38</v>
      </c>
      <c r="D28" s="164"/>
      <c r="E28" s="94" t="s">
        <v>39</v>
      </c>
      <c r="F28" s="27">
        <v>8.3800000000000008</v>
      </c>
      <c r="G28" s="27">
        <v>9.16</v>
      </c>
      <c r="H28" s="27">
        <v>3</v>
      </c>
      <c r="I28" s="27">
        <v>2.84</v>
      </c>
      <c r="J28" s="27">
        <v>1.5</v>
      </c>
      <c r="K28" s="27">
        <v>1.1200000000000001</v>
      </c>
      <c r="L28" s="27">
        <v>3.9</v>
      </c>
      <c r="M28" s="119">
        <f t="shared" si="3"/>
        <v>29.9</v>
      </c>
    </row>
    <row r="29" spans="1:16" ht="30" customHeight="1">
      <c r="A29" s="113">
        <v>14</v>
      </c>
      <c r="B29" s="94" t="s">
        <v>40</v>
      </c>
      <c r="C29" s="164" t="s">
        <v>41</v>
      </c>
      <c r="D29" s="164"/>
      <c r="E29" s="94" t="s">
        <v>39</v>
      </c>
      <c r="F29" s="95"/>
      <c r="G29" s="95">
        <v>2.4</v>
      </c>
      <c r="H29" s="95"/>
      <c r="I29" s="95"/>
      <c r="J29" s="95"/>
      <c r="K29" s="95"/>
      <c r="L29" s="95"/>
      <c r="M29" s="119">
        <f t="shared" si="3"/>
        <v>2.4</v>
      </c>
      <c r="N29" s="89"/>
    </row>
    <row r="30" spans="1:16" ht="30" customHeight="1">
      <c r="A30" s="113">
        <v>15</v>
      </c>
      <c r="B30" s="94" t="s">
        <v>42</v>
      </c>
      <c r="C30" s="164" t="s">
        <v>43</v>
      </c>
      <c r="D30" s="164"/>
      <c r="E30" s="94" t="s">
        <v>39</v>
      </c>
      <c r="F30" s="87"/>
      <c r="G30" s="87"/>
      <c r="H30" s="87"/>
      <c r="I30" s="87"/>
      <c r="J30" s="87"/>
      <c r="K30" s="87"/>
      <c r="L30" s="87"/>
      <c r="M30" s="117"/>
    </row>
    <row r="31" spans="1:16" ht="30" customHeight="1">
      <c r="A31" s="113">
        <v>16</v>
      </c>
      <c r="B31" s="94" t="s">
        <v>44</v>
      </c>
      <c r="C31" s="164" t="s">
        <v>45</v>
      </c>
      <c r="D31" s="164"/>
      <c r="E31" s="94" t="s">
        <v>46</v>
      </c>
      <c r="F31" s="45">
        <f t="shared" ref="F31:L31" si="5">52*3*F4/1000</f>
        <v>102.1644</v>
      </c>
      <c r="G31" s="45">
        <f t="shared" si="5"/>
        <v>125.35692000000002</v>
      </c>
      <c r="H31" s="45">
        <f t="shared" si="5"/>
        <v>10.055759999999998</v>
      </c>
      <c r="I31" s="45">
        <f t="shared" si="5"/>
        <v>24.961559999999999</v>
      </c>
      <c r="J31" s="45">
        <f t="shared" si="5"/>
        <v>11.676599999999999</v>
      </c>
      <c r="K31" s="45">
        <f t="shared" si="5"/>
        <v>8.7297600000000006</v>
      </c>
      <c r="L31" s="45">
        <f t="shared" si="5"/>
        <v>35.366759999999999</v>
      </c>
      <c r="M31" s="117">
        <f>SUM(F31:L31)</f>
        <v>318.31175999999999</v>
      </c>
    </row>
    <row r="32" spans="1:16" ht="30" customHeight="1">
      <c r="A32" s="113">
        <v>17</v>
      </c>
      <c r="B32" s="94" t="s">
        <v>47</v>
      </c>
      <c r="C32" s="164" t="s">
        <v>48</v>
      </c>
      <c r="D32" s="164"/>
      <c r="E32" s="94" t="s">
        <v>49</v>
      </c>
      <c r="F32" s="116">
        <f t="shared" ref="F32:L32" si="6">F10/1000</f>
        <v>0</v>
      </c>
      <c r="G32" s="116">
        <f t="shared" si="6"/>
        <v>0</v>
      </c>
      <c r="H32" s="116">
        <f t="shared" si="6"/>
        <v>0</v>
      </c>
      <c r="I32" s="116">
        <f t="shared" si="6"/>
        <v>0.76800000000000002</v>
      </c>
      <c r="J32" s="116">
        <f t="shared" si="6"/>
        <v>0</v>
      </c>
      <c r="K32" s="116">
        <f t="shared" si="6"/>
        <v>0</v>
      </c>
      <c r="L32" s="116">
        <f t="shared" si="6"/>
        <v>0.64</v>
      </c>
      <c r="M32" s="119">
        <f>SUM(F32:L32)</f>
        <v>1.4079999999999999</v>
      </c>
    </row>
    <row r="33" spans="1:13" ht="30" customHeight="1">
      <c r="A33" s="113">
        <v>18</v>
      </c>
      <c r="B33" s="94" t="s">
        <v>50</v>
      </c>
      <c r="C33" s="170" t="s">
        <v>51</v>
      </c>
      <c r="D33" s="171"/>
      <c r="E33" s="94" t="s">
        <v>49</v>
      </c>
      <c r="F33" s="27"/>
      <c r="G33" s="27"/>
      <c r="H33" s="27"/>
      <c r="I33" s="27"/>
      <c r="J33" s="27"/>
      <c r="K33" s="27"/>
      <c r="L33" s="27"/>
      <c r="M33" s="117"/>
    </row>
    <row r="34" spans="1:13" ht="30" customHeight="1">
      <c r="A34" s="113">
        <v>19</v>
      </c>
      <c r="B34" s="94" t="s">
        <v>52</v>
      </c>
      <c r="C34" s="164" t="s">
        <v>53</v>
      </c>
      <c r="D34" s="164"/>
      <c r="E34" s="94" t="s">
        <v>49</v>
      </c>
      <c r="F34" s="27"/>
      <c r="G34" s="27"/>
      <c r="H34" s="27"/>
      <c r="I34" s="27"/>
      <c r="J34" s="27"/>
      <c r="K34" s="27"/>
      <c r="L34" s="27"/>
      <c r="M34" s="117"/>
    </row>
    <row r="35" spans="1:13" ht="30" customHeight="1">
      <c r="A35" s="113">
        <v>20</v>
      </c>
      <c r="B35" s="94" t="s">
        <v>54</v>
      </c>
      <c r="C35" s="164" t="s">
        <v>55</v>
      </c>
      <c r="D35" s="164"/>
      <c r="E35" s="94" t="s">
        <v>49</v>
      </c>
      <c r="F35" s="27"/>
      <c r="G35" s="27"/>
      <c r="H35" s="27"/>
      <c r="I35" s="27"/>
      <c r="J35" s="27"/>
      <c r="K35" s="27"/>
      <c r="L35" s="27"/>
      <c r="M35" s="117"/>
    </row>
    <row r="36" spans="1:13" ht="30" customHeight="1">
      <c r="A36" s="113">
        <v>21</v>
      </c>
      <c r="B36" s="94" t="s">
        <v>56</v>
      </c>
      <c r="C36" s="164" t="s">
        <v>57</v>
      </c>
      <c r="D36" s="164"/>
      <c r="E36" s="94" t="s">
        <v>49</v>
      </c>
      <c r="F36" s="27"/>
      <c r="G36" s="27"/>
      <c r="H36" s="27"/>
      <c r="I36" s="27"/>
      <c r="J36" s="27"/>
      <c r="K36" s="27"/>
      <c r="L36" s="27"/>
      <c r="M36" s="117"/>
    </row>
    <row r="37" spans="1:13" ht="30" customHeight="1">
      <c r="A37" s="113">
        <v>22</v>
      </c>
      <c r="B37" s="94" t="s">
        <v>58</v>
      </c>
      <c r="C37" s="164" t="s">
        <v>59</v>
      </c>
      <c r="D37" s="164"/>
      <c r="E37" s="94" t="s">
        <v>49</v>
      </c>
      <c r="F37" s="27"/>
      <c r="G37" s="27"/>
      <c r="H37" s="27"/>
      <c r="I37" s="27"/>
      <c r="J37" s="27"/>
      <c r="K37" s="27"/>
      <c r="L37" s="27"/>
      <c r="M37" s="117"/>
    </row>
    <row r="38" spans="1:13" ht="30" customHeight="1">
      <c r="A38" s="113">
        <v>23</v>
      </c>
      <c r="B38" s="94" t="s">
        <v>60</v>
      </c>
      <c r="C38" s="164" t="s">
        <v>61</v>
      </c>
      <c r="D38" s="164"/>
      <c r="E38" s="94" t="s">
        <v>49</v>
      </c>
      <c r="F38" s="27"/>
      <c r="G38" s="27"/>
      <c r="H38" s="27"/>
      <c r="I38" s="27"/>
      <c r="J38" s="27"/>
      <c r="K38" s="27"/>
      <c r="L38" s="27"/>
      <c r="M38" s="117"/>
    </row>
    <row r="39" spans="1:13" ht="30" customHeight="1">
      <c r="A39" s="113">
        <v>24</v>
      </c>
      <c r="B39" s="37" t="s">
        <v>62</v>
      </c>
      <c r="C39" s="168" t="s">
        <v>63</v>
      </c>
      <c r="D39" s="169"/>
      <c r="E39" s="37" t="s">
        <v>64</v>
      </c>
      <c r="F39" s="34"/>
      <c r="G39" s="34"/>
      <c r="H39" s="185"/>
      <c r="I39" s="186"/>
      <c r="J39" s="34"/>
      <c r="K39" s="34"/>
      <c r="L39" s="34"/>
      <c r="M39" s="117"/>
    </row>
    <row r="40" spans="1:13" ht="30" customHeight="1">
      <c r="A40" s="113">
        <v>25</v>
      </c>
      <c r="B40" s="37" t="s">
        <v>62</v>
      </c>
      <c r="C40" s="168" t="s">
        <v>65</v>
      </c>
      <c r="D40" s="169"/>
      <c r="E40" s="37" t="s">
        <v>64</v>
      </c>
      <c r="F40" s="46">
        <f>IF(AND(F12&lt;=25,F12&gt;15),1,0)*F13</f>
        <v>126</v>
      </c>
      <c r="G40" s="46">
        <f>IF(AND(G12&lt;=25,G12&gt;15),1,0)*G13</f>
        <v>180</v>
      </c>
      <c r="H40" s="180">
        <f>IF(AND(H12&lt;=25,H12&gt;15),1,0)*H13</f>
        <v>61</v>
      </c>
      <c r="I40" s="181"/>
      <c r="J40" s="46">
        <f>IF(AND(J12&lt;=25,J12&gt;15),1,0)*J13</f>
        <v>18</v>
      </c>
      <c r="K40" s="46">
        <f>IF(AND(K12&lt;=25,K12&gt;15),1,0)*K13</f>
        <v>14</v>
      </c>
      <c r="L40" s="46">
        <f>IF(AND(L12&lt;=25,L12&gt;15),1,0)*L13</f>
        <v>38</v>
      </c>
      <c r="M40" s="120">
        <f>SUM(F40:L40)</f>
        <v>437</v>
      </c>
    </row>
    <row r="41" spans="1:13" ht="30" customHeight="1">
      <c r="A41" s="113">
        <v>26</v>
      </c>
      <c r="B41" s="37" t="s">
        <v>62</v>
      </c>
      <c r="C41" s="168" t="s">
        <v>66</v>
      </c>
      <c r="D41" s="169"/>
      <c r="E41" s="37" t="s">
        <v>64</v>
      </c>
      <c r="F41" s="34"/>
      <c r="G41" s="34"/>
      <c r="H41" s="185"/>
      <c r="I41" s="186"/>
      <c r="J41" s="34"/>
      <c r="K41" s="34"/>
      <c r="L41" s="34"/>
      <c r="M41" s="117"/>
    </row>
    <row r="42" spans="1:13" ht="30" customHeight="1">
      <c r="A42" s="113">
        <v>27</v>
      </c>
      <c r="B42" s="37" t="s">
        <v>62</v>
      </c>
      <c r="C42" s="168" t="s">
        <v>67</v>
      </c>
      <c r="D42" s="169"/>
      <c r="E42" s="37" t="s">
        <v>68</v>
      </c>
      <c r="F42" s="35"/>
      <c r="G42" s="35"/>
      <c r="H42" s="35"/>
      <c r="I42" s="35"/>
      <c r="J42" s="35"/>
      <c r="K42" s="35"/>
      <c r="L42" s="35"/>
      <c r="M42" s="121"/>
    </row>
    <row r="43" spans="1:13" ht="30" customHeight="1">
      <c r="A43" s="113">
        <v>28</v>
      </c>
      <c r="B43" s="37" t="s">
        <v>62</v>
      </c>
      <c r="C43" s="168" t="s">
        <v>69</v>
      </c>
      <c r="D43" s="169"/>
      <c r="E43" s="37" t="s">
        <v>68</v>
      </c>
      <c r="F43" s="47">
        <v>0</v>
      </c>
      <c r="G43" s="46">
        <f>G14</f>
        <v>2017</v>
      </c>
      <c r="H43" s="180">
        <f>H14</f>
        <v>652</v>
      </c>
      <c r="I43" s="181"/>
      <c r="J43" s="46">
        <f>J14</f>
        <v>0</v>
      </c>
      <c r="K43" s="46">
        <v>0</v>
      </c>
      <c r="L43" s="46">
        <f>L14</f>
        <v>1721</v>
      </c>
      <c r="M43" s="120">
        <f>SUM(F43:L43)</f>
        <v>4390</v>
      </c>
    </row>
    <row r="44" spans="1:13" ht="30" customHeight="1" thickBot="1">
      <c r="A44" s="114">
        <v>29</v>
      </c>
      <c r="B44" s="115" t="s">
        <v>62</v>
      </c>
      <c r="C44" s="157" t="s">
        <v>70</v>
      </c>
      <c r="D44" s="158"/>
      <c r="E44" s="115" t="s">
        <v>68</v>
      </c>
      <c r="F44" s="122"/>
      <c r="G44" s="122"/>
      <c r="H44" s="122"/>
      <c r="I44" s="122"/>
      <c r="J44" s="122"/>
      <c r="K44" s="122"/>
      <c r="L44" s="122"/>
      <c r="M44" s="123"/>
    </row>
  </sheetData>
  <mergeCells count="54">
    <mergeCell ref="H43:I43"/>
    <mergeCell ref="B6:B14"/>
    <mergeCell ref="H39:I39"/>
    <mergeCell ref="H40:I40"/>
    <mergeCell ref="H41:I41"/>
    <mergeCell ref="C9:D9"/>
    <mergeCell ref="C13:D13"/>
    <mergeCell ref="C11:D11"/>
    <mergeCell ref="C12:D12"/>
    <mergeCell ref="H12:I12"/>
    <mergeCell ref="H13:I13"/>
    <mergeCell ref="H11:I11"/>
    <mergeCell ref="H14:I14"/>
    <mergeCell ref="C6:D6"/>
    <mergeCell ref="C8:D8"/>
    <mergeCell ref="C7:D7"/>
    <mergeCell ref="C42:D42"/>
    <mergeCell ref="C38:D38"/>
    <mergeCell ref="C39:D39"/>
    <mergeCell ref="M2:M3"/>
    <mergeCell ref="C25:D25"/>
    <mergeCell ref="C36:D36"/>
    <mergeCell ref="C14:D14"/>
    <mergeCell ref="H2:I2"/>
    <mergeCell ref="C10:D10"/>
    <mergeCell ref="C5:D5"/>
    <mergeCell ref="E2:E3"/>
    <mergeCell ref="C20:D20"/>
    <mergeCell ref="C21:D21"/>
    <mergeCell ref="C22:D22"/>
    <mergeCell ref="C23:D23"/>
    <mergeCell ref="C24:D24"/>
    <mergeCell ref="C30:D30"/>
    <mergeCell ref="C31:D31"/>
    <mergeCell ref="C40:D40"/>
    <mergeCell ref="C41:D41"/>
    <mergeCell ref="C32:D32"/>
    <mergeCell ref="C33:D33"/>
    <mergeCell ref="C44:D44"/>
    <mergeCell ref="A1:M1"/>
    <mergeCell ref="A2:A3"/>
    <mergeCell ref="B2:B3"/>
    <mergeCell ref="C16:C19"/>
    <mergeCell ref="C37:D37"/>
    <mergeCell ref="C34:D34"/>
    <mergeCell ref="C35:D35"/>
    <mergeCell ref="C2:D2"/>
    <mergeCell ref="C3:D3"/>
    <mergeCell ref="C4:D4"/>
    <mergeCell ref="C26:D26"/>
    <mergeCell ref="C27:D27"/>
    <mergeCell ref="C43:D43"/>
    <mergeCell ref="C28:D28"/>
    <mergeCell ref="C29:D29"/>
  </mergeCells>
  <phoneticPr fontId="8" type="noConversion"/>
  <printOptions horizontalCentered="1"/>
  <pageMargins left="0" right="0" top="0.74803149606299213" bottom="0.74803149606299213" header="0.31496062992125984" footer="0.31496062992125984"/>
  <pageSetup paperSize="9" scale="59" fitToHeight="0" orientation="portrait" r:id="rId1"/>
  <headerFooter alignWithMargins="0">
    <oddFooter xml:space="preserve">&amp;C共&amp;N页，第&amp;P页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zoomScale="98" zoomScaleNormal="98" workbookViewId="0">
      <pane xSplit="3" ySplit="2" topLeftCell="D16" activePane="bottomRight" state="frozen"/>
      <selection pane="topRight"/>
      <selection pane="bottomLeft"/>
      <selection pane="bottomRight" activeCell="Q27" sqref="Q27"/>
    </sheetView>
  </sheetViews>
  <sheetFormatPr defaultColWidth="6.75" defaultRowHeight="30" customHeight="1"/>
  <cols>
    <col min="1" max="1" width="6" style="90" customWidth="1"/>
    <col min="2" max="2" width="20.375" style="90" customWidth="1"/>
    <col min="3" max="3" width="7.25" style="90" customWidth="1"/>
    <col min="4" max="4" width="9.75" style="92" customWidth="1"/>
    <col min="5" max="5" width="12.25" style="92" customWidth="1"/>
    <col min="6" max="6" width="10" style="92" customWidth="1"/>
    <col min="7" max="7" width="9.875" style="92" customWidth="1"/>
    <col min="8" max="8" width="9.75" style="92" customWidth="1"/>
    <col min="9" max="9" width="9.375" style="92" customWidth="1"/>
    <col min="10" max="10" width="8.625" style="92" customWidth="1"/>
    <col min="11" max="16384" width="6.75" style="90"/>
  </cols>
  <sheetData>
    <row r="1" spans="1:11" s="17" customFormat="1" ht="39.950000000000003" customHeight="1" thickBot="1">
      <c r="A1" s="194" t="s">
        <v>243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s="64" customFormat="1" ht="30" customHeight="1">
      <c r="A2" s="128" t="s">
        <v>0</v>
      </c>
      <c r="B2" s="129" t="s">
        <v>185</v>
      </c>
      <c r="C2" s="129" t="s">
        <v>3</v>
      </c>
      <c r="D2" s="129" t="s">
        <v>202</v>
      </c>
      <c r="E2" s="130" t="s">
        <v>151</v>
      </c>
      <c r="F2" s="131" t="s">
        <v>203</v>
      </c>
      <c r="G2" s="131" t="s">
        <v>152</v>
      </c>
      <c r="H2" s="131" t="s">
        <v>153</v>
      </c>
      <c r="I2" s="131" t="s">
        <v>154</v>
      </c>
      <c r="J2" s="132" t="s">
        <v>204</v>
      </c>
    </row>
    <row r="3" spans="1:11" s="64" customFormat="1" ht="30" customHeight="1">
      <c r="A3" s="133" t="s">
        <v>205</v>
      </c>
      <c r="B3" s="127" t="s">
        <v>206</v>
      </c>
      <c r="C3" s="96"/>
      <c r="D3" s="96"/>
      <c r="E3" s="96"/>
      <c r="F3" s="96"/>
      <c r="G3" s="96"/>
      <c r="H3" s="96"/>
      <c r="I3" s="96"/>
      <c r="J3" s="134"/>
    </row>
    <row r="4" spans="1:11" ht="30" customHeight="1">
      <c r="A4" s="135" t="s">
        <v>186</v>
      </c>
      <c r="B4" s="66" t="s">
        <v>207</v>
      </c>
      <c r="C4" s="67" t="s">
        <v>187</v>
      </c>
      <c r="D4" s="67">
        <v>1</v>
      </c>
      <c r="E4" s="67">
        <v>5</v>
      </c>
      <c r="F4" s="67">
        <v>2</v>
      </c>
      <c r="G4" s="67">
        <v>2</v>
      </c>
      <c r="H4" s="67">
        <v>2</v>
      </c>
      <c r="I4" s="67">
        <v>1</v>
      </c>
      <c r="J4" s="136">
        <f>SUM(D4:I4)</f>
        <v>13</v>
      </c>
    </row>
    <row r="5" spans="1:11" s="69" customFormat="1" ht="30" customHeight="1">
      <c r="A5" s="137" t="s">
        <v>188</v>
      </c>
      <c r="B5" s="66" t="s">
        <v>208</v>
      </c>
      <c r="C5" s="67" t="s">
        <v>187</v>
      </c>
      <c r="D5" s="68"/>
      <c r="E5" s="67">
        <v>1</v>
      </c>
      <c r="F5" s="67"/>
      <c r="G5" s="67"/>
      <c r="H5" s="67"/>
      <c r="I5" s="67"/>
      <c r="J5" s="136">
        <f t="shared" ref="J5:J32" si="0">SUM(D5:I5)</f>
        <v>1</v>
      </c>
    </row>
    <row r="6" spans="1:11" s="69" customFormat="1" ht="30" customHeight="1">
      <c r="A6" s="135" t="s">
        <v>189</v>
      </c>
      <c r="B6" s="66" t="s">
        <v>209</v>
      </c>
      <c r="C6" s="67" t="s">
        <v>187</v>
      </c>
      <c r="D6" s="68"/>
      <c r="E6" s="67">
        <v>2</v>
      </c>
      <c r="F6" s="67">
        <v>1</v>
      </c>
      <c r="G6" s="67"/>
      <c r="H6" s="67"/>
      <c r="I6" s="67"/>
      <c r="J6" s="136">
        <f t="shared" si="0"/>
        <v>3</v>
      </c>
    </row>
    <row r="7" spans="1:11" ht="30" customHeight="1">
      <c r="A7" s="137" t="s">
        <v>190</v>
      </c>
      <c r="B7" s="66" t="s">
        <v>210</v>
      </c>
      <c r="C7" s="67" t="s">
        <v>187</v>
      </c>
      <c r="D7" s="67">
        <v>1</v>
      </c>
      <c r="E7" s="67">
        <v>1</v>
      </c>
      <c r="F7" s="67">
        <v>1</v>
      </c>
      <c r="G7" s="67"/>
      <c r="H7" s="67"/>
      <c r="I7" s="67">
        <v>1</v>
      </c>
      <c r="J7" s="136">
        <f t="shared" si="0"/>
        <v>4</v>
      </c>
    </row>
    <row r="8" spans="1:11" ht="30" customHeight="1">
      <c r="A8" s="135" t="s">
        <v>191</v>
      </c>
      <c r="B8" s="66" t="s">
        <v>211</v>
      </c>
      <c r="C8" s="67" t="s">
        <v>187</v>
      </c>
      <c r="D8" s="67">
        <v>1</v>
      </c>
      <c r="E8" s="67">
        <v>4</v>
      </c>
      <c r="F8" s="67">
        <v>2</v>
      </c>
      <c r="G8" s="67"/>
      <c r="H8" s="67"/>
      <c r="I8" s="67">
        <v>1</v>
      </c>
      <c r="J8" s="136">
        <f t="shared" si="0"/>
        <v>8</v>
      </c>
    </row>
    <row r="9" spans="1:11" ht="30" customHeight="1">
      <c r="A9" s="137" t="s">
        <v>192</v>
      </c>
      <c r="B9" s="66" t="s">
        <v>212</v>
      </c>
      <c r="C9" s="67" t="s">
        <v>187</v>
      </c>
      <c r="D9" s="67"/>
      <c r="E9" s="67"/>
      <c r="F9" s="67">
        <v>2</v>
      </c>
      <c r="G9" s="67"/>
      <c r="H9" s="67"/>
      <c r="I9" s="67">
        <v>1</v>
      </c>
      <c r="J9" s="136">
        <f t="shared" si="0"/>
        <v>3</v>
      </c>
    </row>
    <row r="10" spans="1:11" ht="30" customHeight="1">
      <c r="A10" s="135" t="s">
        <v>193</v>
      </c>
      <c r="B10" s="66" t="s">
        <v>213</v>
      </c>
      <c r="C10" s="67" t="s">
        <v>187</v>
      </c>
      <c r="D10" s="67">
        <v>1</v>
      </c>
      <c r="E10" s="67">
        <v>7</v>
      </c>
      <c r="F10" s="67">
        <v>3</v>
      </c>
      <c r="G10" s="67"/>
      <c r="H10" s="67"/>
      <c r="I10" s="67">
        <v>2</v>
      </c>
      <c r="J10" s="136">
        <f t="shared" si="0"/>
        <v>13</v>
      </c>
    </row>
    <row r="11" spans="1:11" s="69" customFormat="1" ht="30" customHeight="1">
      <c r="A11" s="137" t="s">
        <v>194</v>
      </c>
      <c r="B11" s="66" t="s">
        <v>214</v>
      </c>
      <c r="C11" s="67" t="s">
        <v>195</v>
      </c>
      <c r="D11" s="68"/>
      <c r="E11" s="67">
        <v>1</v>
      </c>
      <c r="F11" s="67"/>
      <c r="G11" s="67"/>
      <c r="H11" s="67"/>
      <c r="I11" s="67"/>
      <c r="J11" s="136">
        <f t="shared" si="0"/>
        <v>1</v>
      </c>
    </row>
    <row r="12" spans="1:11" ht="30" customHeight="1">
      <c r="A12" s="135" t="s">
        <v>196</v>
      </c>
      <c r="B12" s="66" t="s">
        <v>215</v>
      </c>
      <c r="C12" s="67" t="s">
        <v>195</v>
      </c>
      <c r="D12" s="67">
        <v>2</v>
      </c>
      <c r="E12" s="67">
        <v>1</v>
      </c>
      <c r="F12" s="67">
        <v>2</v>
      </c>
      <c r="G12" s="67"/>
      <c r="H12" s="67"/>
      <c r="I12" s="67">
        <v>1</v>
      </c>
      <c r="J12" s="136">
        <f t="shared" si="0"/>
        <v>6</v>
      </c>
    </row>
    <row r="13" spans="1:11" s="69" customFormat="1" ht="30" customHeight="1">
      <c r="A13" s="137" t="s">
        <v>197</v>
      </c>
      <c r="B13" s="66" t="s">
        <v>216</v>
      </c>
      <c r="C13" s="67" t="s">
        <v>195</v>
      </c>
      <c r="D13" s="68"/>
      <c r="E13" s="67">
        <v>1</v>
      </c>
      <c r="F13" s="67"/>
      <c r="G13" s="67"/>
      <c r="H13" s="67"/>
      <c r="I13" s="67"/>
      <c r="J13" s="136">
        <f t="shared" si="0"/>
        <v>1</v>
      </c>
    </row>
    <row r="14" spans="1:11" ht="30" customHeight="1">
      <c r="A14" s="135" t="s">
        <v>198</v>
      </c>
      <c r="B14" s="66" t="s">
        <v>217</v>
      </c>
      <c r="C14" s="67" t="s">
        <v>195</v>
      </c>
      <c r="D14" s="67">
        <v>1</v>
      </c>
      <c r="E14" s="67">
        <v>5</v>
      </c>
      <c r="F14" s="67">
        <v>2</v>
      </c>
      <c r="G14" s="67">
        <v>2</v>
      </c>
      <c r="H14" s="67">
        <v>2</v>
      </c>
      <c r="I14" s="67">
        <v>1</v>
      </c>
      <c r="J14" s="136">
        <f t="shared" si="0"/>
        <v>13</v>
      </c>
    </row>
    <row r="15" spans="1:11" ht="30" customHeight="1">
      <c r="A15" s="137" t="s">
        <v>199</v>
      </c>
      <c r="B15" s="66" t="s">
        <v>218</v>
      </c>
      <c r="C15" s="67" t="s">
        <v>195</v>
      </c>
      <c r="D15" s="67">
        <v>10</v>
      </c>
      <c r="E15" s="67">
        <v>16.8</v>
      </c>
      <c r="F15" s="67">
        <v>18</v>
      </c>
      <c r="G15" s="67"/>
      <c r="H15" s="67"/>
      <c r="I15" s="67">
        <v>6</v>
      </c>
      <c r="J15" s="136">
        <f t="shared" si="0"/>
        <v>50.8</v>
      </c>
    </row>
    <row r="16" spans="1:11" s="69" customFormat="1" ht="30" customHeight="1">
      <c r="A16" s="135" t="s">
        <v>200</v>
      </c>
      <c r="B16" s="66" t="s">
        <v>219</v>
      </c>
      <c r="C16" s="67" t="s">
        <v>195</v>
      </c>
      <c r="D16" s="68"/>
      <c r="E16" s="67">
        <v>4</v>
      </c>
      <c r="F16" s="67"/>
      <c r="G16" s="67"/>
      <c r="H16" s="67"/>
      <c r="I16" s="67"/>
      <c r="J16" s="136">
        <f t="shared" si="0"/>
        <v>4</v>
      </c>
    </row>
    <row r="17" spans="1:10" ht="30" customHeight="1">
      <c r="A17" s="133" t="s">
        <v>220</v>
      </c>
      <c r="B17" s="126" t="s">
        <v>221</v>
      </c>
      <c r="C17" s="70"/>
      <c r="D17" s="70"/>
      <c r="E17" s="71"/>
      <c r="F17" s="72"/>
      <c r="G17" s="72"/>
      <c r="H17" s="72"/>
      <c r="I17" s="72"/>
      <c r="J17" s="138"/>
    </row>
    <row r="18" spans="1:10" ht="30" customHeight="1">
      <c r="A18" s="135">
        <v>1</v>
      </c>
      <c r="B18" s="73" t="s">
        <v>222</v>
      </c>
      <c r="C18" s="65" t="s">
        <v>187</v>
      </c>
      <c r="D18" s="65">
        <v>1</v>
      </c>
      <c r="E18" s="74">
        <v>4</v>
      </c>
      <c r="F18" s="67">
        <v>2</v>
      </c>
      <c r="G18" s="67"/>
      <c r="H18" s="67"/>
      <c r="I18" s="67">
        <v>1</v>
      </c>
      <c r="J18" s="136">
        <f t="shared" si="0"/>
        <v>8</v>
      </c>
    </row>
    <row r="19" spans="1:10" ht="30" customHeight="1">
      <c r="A19" s="135">
        <v>2</v>
      </c>
      <c r="B19" s="73" t="s">
        <v>223</v>
      </c>
      <c r="C19" s="65" t="s">
        <v>187</v>
      </c>
      <c r="D19" s="65">
        <v>1</v>
      </c>
      <c r="E19" s="74">
        <v>8</v>
      </c>
      <c r="F19" s="67">
        <v>2</v>
      </c>
      <c r="G19" s="67"/>
      <c r="H19" s="67"/>
      <c r="I19" s="67">
        <v>2</v>
      </c>
      <c r="J19" s="136">
        <f t="shared" si="0"/>
        <v>13</v>
      </c>
    </row>
    <row r="20" spans="1:10" s="69" customFormat="1" ht="30" customHeight="1">
      <c r="A20" s="135">
        <v>3</v>
      </c>
      <c r="B20" s="75" t="s">
        <v>224</v>
      </c>
      <c r="C20" s="76" t="s">
        <v>195</v>
      </c>
      <c r="D20" s="139"/>
      <c r="E20" s="77">
        <v>1</v>
      </c>
      <c r="F20" s="67"/>
      <c r="G20" s="67"/>
      <c r="H20" s="67"/>
      <c r="I20" s="67">
        <v>1</v>
      </c>
      <c r="J20" s="136">
        <f t="shared" si="0"/>
        <v>2</v>
      </c>
    </row>
    <row r="21" spans="1:10" ht="30" customHeight="1">
      <c r="A21" s="135">
        <v>4</v>
      </c>
      <c r="B21" s="73" t="s">
        <v>225</v>
      </c>
      <c r="C21" s="65" t="s">
        <v>195</v>
      </c>
      <c r="D21" s="65">
        <v>10</v>
      </c>
      <c r="E21" s="74">
        <v>25</v>
      </c>
      <c r="F21" s="67">
        <v>15</v>
      </c>
      <c r="G21" s="67"/>
      <c r="H21" s="67"/>
      <c r="I21" s="67">
        <v>5</v>
      </c>
      <c r="J21" s="136">
        <f t="shared" si="0"/>
        <v>55</v>
      </c>
    </row>
    <row r="22" spans="1:10" s="69" customFormat="1" ht="30" customHeight="1">
      <c r="A22" s="135">
        <v>5</v>
      </c>
      <c r="B22" s="75" t="s">
        <v>226</v>
      </c>
      <c r="C22" s="76" t="s">
        <v>195</v>
      </c>
      <c r="D22" s="139"/>
      <c r="E22" s="77">
        <v>10</v>
      </c>
      <c r="F22" s="67"/>
      <c r="G22" s="67"/>
      <c r="H22" s="67"/>
      <c r="I22" s="67"/>
      <c r="J22" s="136">
        <f t="shared" si="0"/>
        <v>10</v>
      </c>
    </row>
    <row r="23" spans="1:10" ht="30" customHeight="1">
      <c r="A23" s="140" t="s">
        <v>227</v>
      </c>
      <c r="B23" s="125" t="s">
        <v>228</v>
      </c>
      <c r="C23" s="96"/>
      <c r="D23" s="96"/>
      <c r="E23" s="96"/>
      <c r="F23" s="96"/>
      <c r="G23" s="96"/>
      <c r="H23" s="96"/>
      <c r="I23" s="96"/>
      <c r="J23" s="134"/>
    </row>
    <row r="24" spans="1:10" ht="30" customHeight="1">
      <c r="A24" s="141">
        <v>22</v>
      </c>
      <c r="B24" s="83" t="s">
        <v>229</v>
      </c>
      <c r="C24" s="82" t="s">
        <v>201</v>
      </c>
      <c r="D24" s="82">
        <v>0.126</v>
      </c>
      <c r="E24" s="82">
        <v>0.54600000000000004</v>
      </c>
      <c r="F24" s="82">
        <v>0.36599999999999999</v>
      </c>
      <c r="G24" s="82"/>
      <c r="H24" s="82"/>
      <c r="I24" s="82">
        <v>9.6000000000000002E-2</v>
      </c>
      <c r="J24" s="136">
        <f t="shared" si="0"/>
        <v>1.1340000000000001</v>
      </c>
    </row>
    <row r="25" spans="1:10" ht="30" customHeight="1">
      <c r="A25" s="135">
        <v>23</v>
      </c>
      <c r="B25" s="73" t="s">
        <v>230</v>
      </c>
      <c r="C25" s="65" t="s">
        <v>201</v>
      </c>
      <c r="D25" s="65">
        <v>0.61199999999999999</v>
      </c>
      <c r="E25" s="65">
        <v>3.206</v>
      </c>
      <c r="F25" s="65">
        <v>0.623</v>
      </c>
      <c r="G25" s="65">
        <v>0.113</v>
      </c>
      <c r="H25" s="65">
        <v>8.4000000000000005E-2</v>
      </c>
      <c r="I25" s="65">
        <v>0.14399999999999999</v>
      </c>
      <c r="J25" s="136">
        <f t="shared" si="0"/>
        <v>4.782</v>
      </c>
    </row>
    <row r="26" spans="1:10" ht="30" customHeight="1">
      <c r="A26" s="142">
        <v>24</v>
      </c>
      <c r="B26" s="78" t="s">
        <v>231</v>
      </c>
      <c r="C26" s="79" t="s">
        <v>201</v>
      </c>
      <c r="D26" s="79">
        <v>8.2000000000000003E-2</v>
      </c>
      <c r="E26" s="79">
        <v>0.42199999999999999</v>
      </c>
      <c r="F26" s="79">
        <v>0.19800000000000001</v>
      </c>
      <c r="G26" s="79"/>
      <c r="H26" s="79"/>
      <c r="I26" s="79">
        <v>4.5999999999999999E-2</v>
      </c>
      <c r="J26" s="136">
        <f t="shared" si="0"/>
        <v>0.748</v>
      </c>
    </row>
    <row r="27" spans="1:10" ht="30" customHeight="1">
      <c r="A27" s="140" t="s">
        <v>232</v>
      </c>
      <c r="B27" s="124" t="s">
        <v>233</v>
      </c>
      <c r="C27" s="96"/>
      <c r="D27" s="96"/>
      <c r="E27" s="96"/>
      <c r="F27" s="96"/>
      <c r="G27" s="96"/>
      <c r="H27" s="96"/>
      <c r="I27" s="96"/>
      <c r="J27" s="134"/>
    </row>
    <row r="28" spans="1:10" ht="30" customHeight="1">
      <c r="A28" s="143">
        <v>25</v>
      </c>
      <c r="B28" s="81" t="s">
        <v>234</v>
      </c>
      <c r="C28" s="80" t="s">
        <v>201</v>
      </c>
      <c r="D28" s="80">
        <v>1.07</v>
      </c>
      <c r="E28" s="80">
        <v>1.98</v>
      </c>
      <c r="F28" s="80">
        <v>1.0029999999999999</v>
      </c>
      <c r="G28" s="80"/>
      <c r="H28" s="80"/>
      <c r="I28" s="80">
        <v>0.5</v>
      </c>
      <c r="J28" s="136">
        <f t="shared" si="0"/>
        <v>4.5529999999999999</v>
      </c>
    </row>
    <row r="29" spans="1:10" ht="30" customHeight="1">
      <c r="A29" s="140" t="s">
        <v>235</v>
      </c>
      <c r="B29" s="124" t="s">
        <v>236</v>
      </c>
      <c r="C29" s="96"/>
      <c r="D29" s="96"/>
      <c r="E29" s="96"/>
      <c r="F29" s="96"/>
      <c r="G29" s="96"/>
      <c r="H29" s="96"/>
      <c r="I29" s="96"/>
      <c r="J29" s="134"/>
    </row>
    <row r="30" spans="1:10" ht="30" customHeight="1">
      <c r="A30" s="144">
        <v>26</v>
      </c>
      <c r="B30" s="66" t="s">
        <v>237</v>
      </c>
      <c r="C30" s="67" t="s">
        <v>68</v>
      </c>
      <c r="D30" s="67">
        <v>18.88</v>
      </c>
      <c r="E30" s="67">
        <v>37.24</v>
      </c>
      <c r="F30" s="67">
        <v>21.92</v>
      </c>
      <c r="G30" s="67"/>
      <c r="H30" s="67"/>
      <c r="I30" s="67">
        <v>7.86</v>
      </c>
      <c r="J30" s="136">
        <f t="shared" si="0"/>
        <v>85.9</v>
      </c>
    </row>
    <row r="31" spans="1:10" ht="30" customHeight="1">
      <c r="A31" s="140" t="s">
        <v>238</v>
      </c>
      <c r="B31" s="124" t="s">
        <v>239</v>
      </c>
      <c r="C31" s="96"/>
      <c r="D31" s="96"/>
      <c r="E31" s="96"/>
      <c r="F31" s="96"/>
      <c r="G31" s="96"/>
      <c r="H31" s="96"/>
      <c r="I31" s="96"/>
      <c r="J31" s="134"/>
    </row>
    <row r="32" spans="1:10" ht="30" customHeight="1" thickBot="1">
      <c r="A32" s="145"/>
      <c r="B32" s="146" t="s">
        <v>240</v>
      </c>
      <c r="C32" s="147" t="s">
        <v>241</v>
      </c>
      <c r="D32" s="191">
        <v>24</v>
      </c>
      <c r="E32" s="192"/>
      <c r="F32" s="192"/>
      <c r="G32" s="192"/>
      <c r="H32" s="192"/>
      <c r="I32" s="193"/>
      <c r="J32" s="148">
        <f t="shared" si="0"/>
        <v>24</v>
      </c>
    </row>
    <row r="34" spans="4:4" ht="30" customHeight="1">
      <c r="D34" s="91"/>
    </row>
  </sheetData>
  <mergeCells count="2">
    <mergeCell ref="D32:I32"/>
    <mergeCell ref="A1:K1"/>
  </mergeCells>
  <phoneticPr fontId="8" type="noConversion"/>
  <printOptions horizontalCentered="1"/>
  <pageMargins left="0.70866141732283505" right="0.70866141732283505" top="0.74803149606299202" bottom="0.74803149606299202" header="0.31496062992126" footer="0.31496062992126"/>
  <pageSetup paperSize="9" scale="74" fitToHeight="0" orientation="landscape" r:id="rId1"/>
  <headerFoot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zoomScaleNormal="100" workbookViewId="0">
      <pane xSplit="4" ySplit="3" topLeftCell="K4" activePane="bottomRight" state="frozen"/>
      <selection pane="topRight" activeCell="E1" sqref="E1"/>
      <selection pane="bottomLeft" activeCell="A4" sqref="A4"/>
      <selection pane="bottomRight" activeCell="P22" sqref="P22"/>
    </sheetView>
  </sheetViews>
  <sheetFormatPr defaultColWidth="21.75" defaultRowHeight="30" customHeight="1"/>
  <cols>
    <col min="1" max="1" width="5.5" style="15" customWidth="1"/>
    <col min="2" max="2" width="10" style="15" customWidth="1"/>
    <col min="3" max="3" width="12.625" style="15" customWidth="1"/>
    <col min="4" max="4" width="5.5" style="15" bestFit="1" customWidth="1"/>
    <col min="5" max="10" width="11.625" style="15" hidden="1" customWidth="1"/>
    <col min="11" max="11" width="10.5" style="15" bestFit="1" customWidth="1"/>
    <col min="12" max="12" width="22.25" style="16" customWidth="1"/>
    <col min="13" max="17" width="9" style="15" customWidth="1"/>
    <col min="18" max="16384" width="21.75" style="15"/>
  </cols>
  <sheetData>
    <row r="1" spans="1:12" s="17" customFormat="1" ht="39.950000000000003" customHeight="1" thickBot="1">
      <c r="A1" s="194" t="s">
        <v>244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1:12" s="17" customFormat="1" ht="30" customHeight="1">
      <c r="A2" s="198" t="s">
        <v>0</v>
      </c>
      <c r="B2" s="197" t="s">
        <v>136</v>
      </c>
      <c r="C2" s="197"/>
      <c r="D2" s="197" t="s">
        <v>3</v>
      </c>
      <c r="E2" s="149" t="s">
        <v>71</v>
      </c>
      <c r="F2" s="149" t="s">
        <v>151</v>
      </c>
      <c r="G2" s="149" t="s">
        <v>77</v>
      </c>
      <c r="H2" s="149" t="s">
        <v>152</v>
      </c>
      <c r="I2" s="149" t="s">
        <v>153</v>
      </c>
      <c r="J2" s="149" t="s">
        <v>154</v>
      </c>
      <c r="K2" s="197" t="s">
        <v>137</v>
      </c>
      <c r="L2" s="202" t="s">
        <v>150</v>
      </c>
    </row>
    <row r="3" spans="1:12" s="17" customFormat="1" ht="30" customHeight="1">
      <c r="A3" s="199"/>
      <c r="B3" s="195"/>
      <c r="C3" s="195"/>
      <c r="D3" s="195"/>
      <c r="E3" s="99" t="s">
        <v>155</v>
      </c>
      <c r="F3" s="99" t="s">
        <v>155</v>
      </c>
      <c r="G3" s="99" t="s">
        <v>80</v>
      </c>
      <c r="H3" s="99" t="s">
        <v>75</v>
      </c>
      <c r="I3" s="99" t="s">
        <v>75</v>
      </c>
      <c r="J3" s="99" t="s">
        <v>156</v>
      </c>
      <c r="K3" s="195"/>
      <c r="L3" s="203"/>
    </row>
    <row r="4" spans="1:12" s="17" customFormat="1" ht="30" customHeight="1">
      <c r="A4" s="150" t="s">
        <v>138</v>
      </c>
      <c r="B4" s="195" t="s">
        <v>139</v>
      </c>
      <c r="C4" s="195"/>
      <c r="D4" s="99"/>
      <c r="E4" s="99"/>
      <c r="F4" s="99"/>
      <c r="G4" s="99"/>
      <c r="H4" s="99"/>
      <c r="I4" s="99"/>
      <c r="J4" s="99"/>
      <c r="K4" s="99"/>
      <c r="L4" s="151"/>
    </row>
    <row r="5" spans="1:12" s="17" customFormat="1" ht="30" customHeight="1">
      <c r="A5" s="152">
        <v>1</v>
      </c>
      <c r="B5" s="204" t="s">
        <v>164</v>
      </c>
      <c r="C5" s="97" t="s">
        <v>157</v>
      </c>
      <c r="D5" s="97" t="s">
        <v>140</v>
      </c>
      <c r="E5" s="60"/>
      <c r="F5" s="60"/>
      <c r="G5" s="60"/>
      <c r="H5" s="60"/>
      <c r="I5" s="60"/>
      <c r="J5" s="60">
        <v>15</v>
      </c>
      <c r="K5" s="97">
        <f>SUM(E5:J5)</f>
        <v>15</v>
      </c>
      <c r="L5" s="151" t="s">
        <v>169</v>
      </c>
    </row>
    <row r="6" spans="1:12" s="17" customFormat="1" ht="30" customHeight="1">
      <c r="A6" s="152">
        <v>2</v>
      </c>
      <c r="B6" s="205"/>
      <c r="C6" s="97" t="s">
        <v>158</v>
      </c>
      <c r="D6" s="97" t="s">
        <v>140</v>
      </c>
      <c r="E6" s="60">
        <v>722.5</v>
      </c>
      <c r="F6" s="60">
        <v>157</v>
      </c>
      <c r="G6" s="60">
        <v>75</v>
      </c>
      <c r="H6" s="60">
        <v>70</v>
      </c>
      <c r="I6" s="60">
        <v>40</v>
      </c>
      <c r="J6" s="60">
        <v>96</v>
      </c>
      <c r="K6" s="97">
        <f t="shared" ref="K6:K12" si="0">SUM(E6:J6)</f>
        <v>1160.5</v>
      </c>
      <c r="L6" s="151" t="s">
        <v>170</v>
      </c>
    </row>
    <row r="7" spans="1:12" s="17" customFormat="1" ht="30" customHeight="1">
      <c r="A7" s="152">
        <v>3</v>
      </c>
      <c r="B7" s="205"/>
      <c r="C7" s="97" t="s">
        <v>159</v>
      </c>
      <c r="D7" s="97" t="s">
        <v>140</v>
      </c>
      <c r="E7" s="60">
        <v>24</v>
      </c>
      <c r="F7" s="60">
        <v>714</v>
      </c>
      <c r="G7" s="60">
        <v>103</v>
      </c>
      <c r="H7" s="60"/>
      <c r="I7" s="60"/>
      <c r="J7" s="60">
        <v>90</v>
      </c>
      <c r="K7" s="97">
        <f t="shared" si="0"/>
        <v>931</v>
      </c>
      <c r="L7" s="151" t="s">
        <v>170</v>
      </c>
    </row>
    <row r="8" spans="1:12" s="17" customFormat="1" ht="30" customHeight="1">
      <c r="A8" s="152">
        <v>4</v>
      </c>
      <c r="B8" s="205"/>
      <c r="C8" s="97" t="s">
        <v>160</v>
      </c>
      <c r="D8" s="97" t="s">
        <v>140</v>
      </c>
      <c r="E8" s="60"/>
      <c r="F8" s="60"/>
      <c r="G8" s="60"/>
      <c r="H8" s="60"/>
      <c r="I8" s="60"/>
      <c r="J8" s="60"/>
      <c r="K8" s="97">
        <f t="shared" si="0"/>
        <v>0</v>
      </c>
      <c r="L8" s="151" t="s">
        <v>170</v>
      </c>
    </row>
    <row r="9" spans="1:12" s="17" customFormat="1" ht="30" customHeight="1">
      <c r="A9" s="152">
        <v>5</v>
      </c>
      <c r="B9" s="206"/>
      <c r="C9" s="97" t="s">
        <v>161</v>
      </c>
      <c r="D9" s="97" t="s">
        <v>140</v>
      </c>
      <c r="E9" s="60">
        <f>123+283</f>
        <v>406</v>
      </c>
      <c r="F9" s="60">
        <f>175+575</f>
        <v>750</v>
      </c>
      <c r="G9" s="60">
        <f>56.3+231</f>
        <v>287.3</v>
      </c>
      <c r="H9" s="60">
        <f>20+30</f>
        <v>50</v>
      </c>
      <c r="I9" s="60">
        <f>24+20</f>
        <v>44</v>
      </c>
      <c r="J9" s="60">
        <f>42+257</f>
        <v>299</v>
      </c>
      <c r="K9" s="97">
        <f t="shared" si="0"/>
        <v>1836.3</v>
      </c>
      <c r="L9" s="151" t="s">
        <v>169</v>
      </c>
    </row>
    <row r="10" spans="1:12" s="17" customFormat="1" ht="30" customHeight="1">
      <c r="A10" s="152">
        <v>6</v>
      </c>
      <c r="B10" s="196" t="s">
        <v>162</v>
      </c>
      <c r="C10" s="196"/>
      <c r="D10" s="97" t="s">
        <v>141</v>
      </c>
      <c r="E10" s="60">
        <f>22+7</f>
        <v>29</v>
      </c>
      <c r="F10" s="60">
        <f>35</f>
        <v>35</v>
      </c>
      <c r="G10" s="60">
        <f>9+3</f>
        <v>12</v>
      </c>
      <c r="H10" s="60">
        <f>3</f>
        <v>3</v>
      </c>
      <c r="I10" s="60">
        <f>3</f>
        <v>3</v>
      </c>
      <c r="J10" s="60">
        <f>8+5</f>
        <v>13</v>
      </c>
      <c r="K10" s="97">
        <f t="shared" si="0"/>
        <v>95</v>
      </c>
      <c r="L10" s="151" t="s">
        <v>248</v>
      </c>
    </row>
    <row r="11" spans="1:12" s="17" customFormat="1" ht="30" customHeight="1">
      <c r="A11" s="152">
        <v>7</v>
      </c>
      <c r="B11" s="196" t="s">
        <v>163</v>
      </c>
      <c r="C11" s="196"/>
      <c r="D11" s="97" t="s">
        <v>141</v>
      </c>
      <c r="E11" s="60">
        <f>41</f>
        <v>41</v>
      </c>
      <c r="F11" s="60">
        <f>68+28</f>
        <v>96</v>
      </c>
      <c r="G11" s="60">
        <f>22+8</f>
        <v>30</v>
      </c>
      <c r="H11" s="60">
        <f>6</f>
        <v>6</v>
      </c>
      <c r="I11" s="60">
        <f>4</f>
        <v>4</v>
      </c>
      <c r="J11" s="60">
        <f>23+6</f>
        <v>29</v>
      </c>
      <c r="K11" s="97">
        <f t="shared" si="0"/>
        <v>206</v>
      </c>
      <c r="L11" s="151" t="s">
        <v>248</v>
      </c>
    </row>
    <row r="12" spans="1:12" s="17" customFormat="1" ht="30" customHeight="1">
      <c r="A12" s="152">
        <v>8</v>
      </c>
      <c r="B12" s="196" t="s">
        <v>142</v>
      </c>
      <c r="C12" s="196"/>
      <c r="D12" s="97" t="s">
        <v>141</v>
      </c>
      <c r="E12" s="60">
        <v>82</v>
      </c>
      <c r="F12" s="60">
        <v>164</v>
      </c>
      <c r="G12" s="60">
        <v>52</v>
      </c>
      <c r="H12" s="60">
        <v>12</v>
      </c>
      <c r="I12" s="60">
        <v>8</v>
      </c>
      <c r="J12" s="60">
        <v>52</v>
      </c>
      <c r="K12" s="97">
        <f t="shared" si="0"/>
        <v>370</v>
      </c>
      <c r="L12" s="151" t="s">
        <v>171</v>
      </c>
    </row>
    <row r="13" spans="1:12" s="17" customFormat="1" ht="30" customHeight="1">
      <c r="A13" s="150" t="s">
        <v>143</v>
      </c>
      <c r="B13" s="195" t="s">
        <v>145</v>
      </c>
      <c r="C13" s="195"/>
      <c r="D13" s="99"/>
      <c r="E13" s="61"/>
      <c r="F13" s="61"/>
      <c r="G13" s="61"/>
      <c r="H13" s="61"/>
      <c r="I13" s="61"/>
      <c r="J13" s="61"/>
      <c r="K13" s="98"/>
      <c r="L13" s="151"/>
    </row>
    <row r="14" spans="1:12" s="17" customFormat="1" ht="30" customHeight="1">
      <c r="A14" s="152">
        <v>1</v>
      </c>
      <c r="B14" s="196" t="s">
        <v>165</v>
      </c>
      <c r="C14" s="196"/>
      <c r="D14" s="97" t="s">
        <v>140</v>
      </c>
      <c r="E14" s="60">
        <f>692+119</f>
        <v>811</v>
      </c>
      <c r="F14" s="60">
        <f>1160+175</f>
        <v>1335</v>
      </c>
      <c r="G14" s="60">
        <f>147+56.3</f>
        <v>203.3</v>
      </c>
      <c r="H14" s="60">
        <f>75+20</f>
        <v>95</v>
      </c>
      <c r="I14" s="60">
        <f>45+20</f>
        <v>65</v>
      </c>
      <c r="J14" s="60">
        <f>122+46</f>
        <v>168</v>
      </c>
      <c r="K14" s="97">
        <f t="shared" ref="K14:K15" si="1">SUM(E14:J14)</f>
        <v>2677.3</v>
      </c>
      <c r="L14" s="151" t="s">
        <v>172</v>
      </c>
    </row>
    <row r="15" spans="1:12" s="17" customFormat="1" ht="30" customHeight="1">
      <c r="A15" s="152">
        <v>2</v>
      </c>
      <c r="B15" s="196" t="s">
        <v>162</v>
      </c>
      <c r="C15" s="196"/>
      <c r="D15" s="97" t="s">
        <v>141</v>
      </c>
      <c r="E15" s="60">
        <f>17+7</f>
        <v>24</v>
      </c>
      <c r="F15" s="60">
        <f>51</f>
        <v>51</v>
      </c>
      <c r="G15" s="60">
        <f>8+3</f>
        <v>11</v>
      </c>
      <c r="H15" s="60">
        <f>3</f>
        <v>3</v>
      </c>
      <c r="I15" s="60">
        <f>3</f>
        <v>3</v>
      </c>
      <c r="J15" s="60">
        <f>5+3</f>
        <v>8</v>
      </c>
      <c r="K15" s="97">
        <f t="shared" si="1"/>
        <v>100</v>
      </c>
      <c r="L15" s="151" t="s">
        <v>247</v>
      </c>
    </row>
    <row r="16" spans="1:12" s="17" customFormat="1" ht="30" customHeight="1">
      <c r="A16" s="150" t="s">
        <v>144</v>
      </c>
      <c r="B16" s="195" t="s">
        <v>249</v>
      </c>
      <c r="C16" s="195"/>
      <c r="D16" s="99"/>
      <c r="E16" s="62"/>
      <c r="F16" s="62"/>
      <c r="G16" s="62"/>
      <c r="H16" s="62"/>
      <c r="I16" s="62"/>
      <c r="J16" s="62"/>
      <c r="K16" s="99"/>
      <c r="L16" s="151"/>
    </row>
    <row r="17" spans="1:12" s="17" customFormat="1" ht="30" customHeight="1">
      <c r="A17" s="207">
        <v>1</v>
      </c>
      <c r="B17" s="204" t="s">
        <v>166</v>
      </c>
      <c r="C17" s="18" t="s">
        <v>167</v>
      </c>
      <c r="D17" s="97" t="s">
        <v>140</v>
      </c>
      <c r="E17" s="63">
        <f t="shared" ref="E17:J17" si="2">0.08*(SUM(E5:E9)+E14)</f>
        <v>157.08000000000001</v>
      </c>
      <c r="F17" s="63">
        <f t="shared" si="2"/>
        <v>236.48000000000002</v>
      </c>
      <c r="G17" s="63">
        <f t="shared" si="2"/>
        <v>53.488</v>
      </c>
      <c r="H17" s="63">
        <f t="shared" si="2"/>
        <v>17.2</v>
      </c>
      <c r="I17" s="63">
        <f t="shared" si="2"/>
        <v>11.92</v>
      </c>
      <c r="J17" s="63">
        <f t="shared" si="2"/>
        <v>53.44</v>
      </c>
      <c r="K17" s="97">
        <f>SUM(E17:J17)</f>
        <v>529.60800000000006</v>
      </c>
      <c r="L17" s="151" t="s">
        <v>173</v>
      </c>
    </row>
    <row r="18" spans="1:12" s="17" customFormat="1" ht="30" customHeight="1">
      <c r="A18" s="208"/>
      <c r="B18" s="206"/>
      <c r="C18" s="18" t="s">
        <v>168</v>
      </c>
      <c r="D18" s="97" t="s">
        <v>140</v>
      </c>
      <c r="E18" s="63">
        <f t="shared" ref="E18:J18" si="3">0.16*(SUM(E5:E9)+E14)</f>
        <v>314.16000000000003</v>
      </c>
      <c r="F18" s="63">
        <f t="shared" si="3"/>
        <v>472.96000000000004</v>
      </c>
      <c r="G18" s="63">
        <f t="shared" si="3"/>
        <v>106.976</v>
      </c>
      <c r="H18" s="63">
        <f t="shared" si="3"/>
        <v>34.4</v>
      </c>
      <c r="I18" s="63">
        <f t="shared" si="3"/>
        <v>23.84</v>
      </c>
      <c r="J18" s="63">
        <f t="shared" si="3"/>
        <v>106.88</v>
      </c>
      <c r="K18" s="97">
        <f>SUM(E18:J18)</f>
        <v>1059.2160000000001</v>
      </c>
      <c r="L18" s="151" t="s">
        <v>174</v>
      </c>
    </row>
    <row r="19" spans="1:12" s="17" customFormat="1" ht="30" customHeight="1">
      <c r="A19" s="152">
        <v>2</v>
      </c>
      <c r="B19" s="196" t="s">
        <v>147</v>
      </c>
      <c r="C19" s="196"/>
      <c r="D19" s="97" t="s">
        <v>146</v>
      </c>
      <c r="E19" s="63">
        <f t="shared" ref="E19:J19" si="4">0.03*(E10+E15)</f>
        <v>1.5899999999999999</v>
      </c>
      <c r="F19" s="63">
        <f t="shared" si="4"/>
        <v>2.58</v>
      </c>
      <c r="G19" s="63">
        <f t="shared" si="4"/>
        <v>0.69</v>
      </c>
      <c r="H19" s="63">
        <f t="shared" si="4"/>
        <v>0.18</v>
      </c>
      <c r="I19" s="63">
        <f t="shared" si="4"/>
        <v>0.18</v>
      </c>
      <c r="J19" s="63">
        <f t="shared" si="4"/>
        <v>0.63</v>
      </c>
      <c r="K19" s="97">
        <f t="shared" ref="K19:K21" si="5">SUM(E19:J19)</f>
        <v>5.8499999999999988</v>
      </c>
      <c r="L19" s="151" t="s">
        <v>177</v>
      </c>
    </row>
    <row r="20" spans="1:12" s="17" customFormat="1" ht="30" customHeight="1">
      <c r="A20" s="152">
        <v>3</v>
      </c>
      <c r="B20" s="196" t="s">
        <v>148</v>
      </c>
      <c r="C20" s="196"/>
      <c r="D20" s="97" t="s">
        <v>149</v>
      </c>
      <c r="E20" s="63">
        <f t="shared" ref="E20:J20" si="6">10*0.001*(SUM(E4:E8)+E13)</f>
        <v>7.4649999999999999</v>
      </c>
      <c r="F20" s="63">
        <f t="shared" si="6"/>
        <v>8.7100000000000009</v>
      </c>
      <c r="G20" s="63">
        <f t="shared" si="6"/>
        <v>1.78</v>
      </c>
      <c r="H20" s="63">
        <f t="shared" si="6"/>
        <v>0.70000000000000007</v>
      </c>
      <c r="I20" s="63">
        <f t="shared" si="6"/>
        <v>0.4</v>
      </c>
      <c r="J20" s="63">
        <f t="shared" si="6"/>
        <v>2.0100000000000002</v>
      </c>
      <c r="K20" s="97">
        <f t="shared" ref="K20" si="7">SUM(E20:J20)</f>
        <v>21.065000000000001</v>
      </c>
      <c r="L20" s="151" t="s">
        <v>175</v>
      </c>
    </row>
    <row r="21" spans="1:12" s="17" customFormat="1" ht="30" customHeight="1" thickBot="1">
      <c r="A21" s="153">
        <v>4</v>
      </c>
      <c r="B21" s="200" t="s">
        <v>176</v>
      </c>
      <c r="C21" s="201"/>
      <c r="D21" s="154" t="s">
        <v>140</v>
      </c>
      <c r="E21" s="155">
        <f t="shared" ref="E21:J21" si="8">0.003*(SUM(E5:E9)+E14)</f>
        <v>5.8905000000000003</v>
      </c>
      <c r="F21" s="155">
        <f t="shared" si="8"/>
        <v>8.8680000000000003</v>
      </c>
      <c r="G21" s="155">
        <f t="shared" si="8"/>
        <v>2.0058000000000002</v>
      </c>
      <c r="H21" s="155">
        <f t="shared" si="8"/>
        <v>0.64500000000000002</v>
      </c>
      <c r="I21" s="155">
        <f t="shared" si="8"/>
        <v>0.44700000000000001</v>
      </c>
      <c r="J21" s="155">
        <f t="shared" si="8"/>
        <v>2.004</v>
      </c>
      <c r="K21" s="154">
        <f t="shared" si="5"/>
        <v>19.860300000000002</v>
      </c>
      <c r="L21" s="156" t="s">
        <v>178</v>
      </c>
    </row>
  </sheetData>
  <mergeCells count="20">
    <mergeCell ref="A17:A18"/>
    <mergeCell ref="B17:B18"/>
    <mergeCell ref="B20:C20"/>
    <mergeCell ref="B19:C19"/>
    <mergeCell ref="B21:C21"/>
    <mergeCell ref="L2:L3"/>
    <mergeCell ref="B5:B9"/>
    <mergeCell ref="B16:C16"/>
    <mergeCell ref="B13:C13"/>
    <mergeCell ref="B14:C14"/>
    <mergeCell ref="B15:C15"/>
    <mergeCell ref="A1:L1"/>
    <mergeCell ref="B4:C4"/>
    <mergeCell ref="B10:C10"/>
    <mergeCell ref="B11:C11"/>
    <mergeCell ref="B12:C12"/>
    <mergeCell ref="K2:K3"/>
    <mergeCell ref="A2:A3"/>
    <mergeCell ref="B2:C3"/>
    <mergeCell ref="D2:D3"/>
  </mergeCells>
  <phoneticPr fontId="8" type="noConversion"/>
  <printOptions horizontalCentered="1"/>
  <pageMargins left="0.7" right="0.7" top="0.75" bottom="0.75" header="0.3" footer="0.3"/>
  <pageSetup paperSize="9" fitToHeight="0" orientation="landscape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zoomScale="95" zoomScaleNormal="95" zoomScaleSheetLayoutView="100" workbookViewId="0">
      <pane xSplit="2" ySplit="3" topLeftCell="C4" activePane="bottomRight" state="frozenSplit"/>
      <selection pane="topRight" activeCell="C1" sqref="C1"/>
      <selection pane="bottomLeft" activeCell="A4" sqref="A4"/>
      <selection pane="bottomRight" activeCell="M23" sqref="M23"/>
    </sheetView>
  </sheetViews>
  <sheetFormatPr defaultRowHeight="14.25"/>
  <cols>
    <col min="1" max="1" width="4.25" style="55" bestFit="1" customWidth="1"/>
    <col min="2" max="2" width="11.625" style="55" bestFit="1" customWidth="1"/>
    <col min="3" max="3" width="11.75" style="55" bestFit="1" customWidth="1"/>
    <col min="4" max="4" width="11.25" style="55" bestFit="1" customWidth="1"/>
    <col min="5" max="6" width="6.75" style="55" bestFit="1" customWidth="1"/>
    <col min="7" max="8" width="9.25" style="55" bestFit="1" customWidth="1"/>
    <col min="9" max="9" width="10.625" style="55" customWidth="1"/>
    <col min="10" max="10" width="8.375" style="55" bestFit="1" customWidth="1"/>
    <col min="11" max="11" width="8.375" style="55" customWidth="1"/>
    <col min="12" max="12" width="6.75" style="55" bestFit="1" customWidth="1"/>
    <col min="13" max="13" width="9.25" style="55" bestFit="1" customWidth="1"/>
    <col min="14" max="14" width="10.125" style="55" bestFit="1" customWidth="1"/>
    <col min="15" max="15" width="10.125" style="55" customWidth="1"/>
    <col min="16" max="16" width="10.25" style="55" customWidth="1"/>
    <col min="17" max="17" width="10" style="55" customWidth="1"/>
    <col min="18" max="18" width="8.375" style="55" customWidth="1"/>
    <col min="19" max="19" width="8.5" style="55" customWidth="1"/>
    <col min="20" max="20" width="8" style="55" bestFit="1" customWidth="1"/>
    <col min="21" max="21" width="11.125" style="55" customWidth="1"/>
    <col min="22" max="247" width="9" style="55"/>
    <col min="248" max="248" width="5.875" style="55" customWidth="1"/>
    <col min="249" max="249" width="13.125" style="55" customWidth="1"/>
    <col min="250" max="250" width="33.75" style="55" customWidth="1"/>
    <col min="251" max="251" width="21.5" style="55" customWidth="1"/>
    <col min="252" max="252" width="9.125" style="55" customWidth="1"/>
    <col min="253" max="253" width="6.25" style="55" customWidth="1"/>
    <col min="254" max="255" width="9.75" style="55" customWidth="1"/>
    <col min="256" max="256" width="10.875" style="55" customWidth="1"/>
    <col min="257" max="258" width="8.375" style="55" customWidth="1"/>
    <col min="259" max="259" width="8.125" style="55" customWidth="1"/>
    <col min="260" max="260" width="10" style="55" customWidth="1"/>
    <col min="261" max="262" width="9.375" style="55" customWidth="1"/>
    <col min="263" max="263" width="10" style="55" customWidth="1"/>
    <col min="264" max="264" width="6.25" style="55" customWidth="1"/>
    <col min="265" max="265" width="15.875" style="55" customWidth="1"/>
    <col min="266" max="266" width="8.625" style="55" customWidth="1"/>
    <col min="267" max="267" width="13.375" style="55" customWidth="1"/>
    <col min="268" max="268" width="12.25" style="55" customWidth="1"/>
    <col min="269" max="269" width="8.625" style="55" customWidth="1"/>
    <col min="270" max="270" width="13.375" style="55" customWidth="1"/>
    <col min="271" max="271" width="12.875" style="55" customWidth="1"/>
    <col min="272" max="272" width="11.125" style="55" customWidth="1"/>
    <col min="273" max="275" width="13.375" style="55" customWidth="1"/>
    <col min="276" max="276" width="15.875" style="55" customWidth="1"/>
    <col min="277" max="277" width="14.125" style="55" customWidth="1"/>
    <col min="278" max="503" width="9" style="55"/>
    <col min="504" max="504" width="5.875" style="55" customWidth="1"/>
    <col min="505" max="505" width="13.125" style="55" customWidth="1"/>
    <col min="506" max="506" width="33.75" style="55" customWidth="1"/>
    <col min="507" max="507" width="21.5" style="55" customWidth="1"/>
    <col min="508" max="508" width="9.125" style="55" customWidth="1"/>
    <col min="509" max="509" width="6.25" style="55" customWidth="1"/>
    <col min="510" max="511" width="9.75" style="55" customWidth="1"/>
    <col min="512" max="512" width="10.875" style="55" customWidth="1"/>
    <col min="513" max="514" width="8.375" style="55" customWidth="1"/>
    <col min="515" max="515" width="8.125" style="55" customWidth="1"/>
    <col min="516" max="516" width="10" style="55" customWidth="1"/>
    <col min="517" max="518" width="9.375" style="55" customWidth="1"/>
    <col min="519" max="519" width="10" style="55" customWidth="1"/>
    <col min="520" max="520" width="6.25" style="55" customWidth="1"/>
    <col min="521" max="521" width="15.875" style="55" customWidth="1"/>
    <col min="522" max="522" width="8.625" style="55" customWidth="1"/>
    <col min="523" max="523" width="13.375" style="55" customWidth="1"/>
    <col min="524" max="524" width="12.25" style="55" customWidth="1"/>
    <col min="525" max="525" width="8.625" style="55" customWidth="1"/>
    <col min="526" max="526" width="13.375" style="55" customWidth="1"/>
    <col min="527" max="527" width="12.875" style="55" customWidth="1"/>
    <col min="528" max="528" width="11.125" style="55" customWidth="1"/>
    <col min="529" max="531" width="13.375" style="55" customWidth="1"/>
    <col min="532" max="532" width="15.875" style="55" customWidth="1"/>
    <col min="533" max="533" width="14.125" style="55" customWidth="1"/>
    <col min="534" max="759" width="9" style="55"/>
    <col min="760" max="760" width="5.875" style="55" customWidth="1"/>
    <col min="761" max="761" width="13.125" style="55" customWidth="1"/>
    <col min="762" max="762" width="33.75" style="55" customWidth="1"/>
    <col min="763" max="763" width="21.5" style="55" customWidth="1"/>
    <col min="764" max="764" width="9.125" style="55" customWidth="1"/>
    <col min="765" max="765" width="6.25" style="55" customWidth="1"/>
    <col min="766" max="767" width="9.75" style="55" customWidth="1"/>
    <col min="768" max="768" width="10.875" style="55" customWidth="1"/>
    <col min="769" max="770" width="8.375" style="55" customWidth="1"/>
    <col min="771" max="771" width="8.125" style="55" customWidth="1"/>
    <col min="772" max="772" width="10" style="55" customWidth="1"/>
    <col min="773" max="774" width="9.375" style="55" customWidth="1"/>
    <col min="775" max="775" width="10" style="55" customWidth="1"/>
    <col min="776" max="776" width="6.25" style="55" customWidth="1"/>
    <col min="777" max="777" width="15.875" style="55" customWidth="1"/>
    <col min="778" max="778" width="8.625" style="55" customWidth="1"/>
    <col min="779" max="779" width="13.375" style="55" customWidth="1"/>
    <col min="780" max="780" width="12.25" style="55" customWidth="1"/>
    <col min="781" max="781" width="8.625" style="55" customWidth="1"/>
    <col min="782" max="782" width="13.375" style="55" customWidth="1"/>
    <col min="783" max="783" width="12.875" style="55" customWidth="1"/>
    <col min="784" max="784" width="11.125" style="55" customWidth="1"/>
    <col min="785" max="787" width="13.375" style="55" customWidth="1"/>
    <col min="788" max="788" width="15.875" style="55" customWidth="1"/>
    <col min="789" max="789" width="14.125" style="55" customWidth="1"/>
    <col min="790" max="1015" width="9" style="55"/>
    <col min="1016" max="1016" width="5.875" style="55" customWidth="1"/>
    <col min="1017" max="1017" width="13.125" style="55" customWidth="1"/>
    <col min="1018" max="1018" width="33.75" style="55" customWidth="1"/>
    <col min="1019" max="1019" width="21.5" style="55" customWidth="1"/>
    <col min="1020" max="1020" width="9.125" style="55" customWidth="1"/>
    <col min="1021" max="1021" width="6.25" style="55" customWidth="1"/>
    <col min="1022" max="1023" width="9.75" style="55" customWidth="1"/>
    <col min="1024" max="1024" width="10.875" style="55" customWidth="1"/>
    <col min="1025" max="1026" width="8.375" style="55" customWidth="1"/>
    <col min="1027" max="1027" width="8.125" style="55" customWidth="1"/>
    <col min="1028" max="1028" width="10" style="55" customWidth="1"/>
    <col min="1029" max="1030" width="9.375" style="55" customWidth="1"/>
    <col min="1031" max="1031" width="10" style="55" customWidth="1"/>
    <col min="1032" max="1032" width="6.25" style="55" customWidth="1"/>
    <col min="1033" max="1033" width="15.875" style="55" customWidth="1"/>
    <col min="1034" max="1034" width="8.625" style="55" customWidth="1"/>
    <col min="1035" max="1035" width="13.375" style="55" customWidth="1"/>
    <col min="1036" max="1036" width="12.25" style="55" customWidth="1"/>
    <col min="1037" max="1037" width="8.625" style="55" customWidth="1"/>
    <col min="1038" max="1038" width="13.375" style="55" customWidth="1"/>
    <col min="1039" max="1039" width="12.875" style="55" customWidth="1"/>
    <col min="1040" max="1040" width="11.125" style="55" customWidth="1"/>
    <col min="1041" max="1043" width="13.375" style="55" customWidth="1"/>
    <col min="1044" max="1044" width="15.875" style="55" customWidth="1"/>
    <col min="1045" max="1045" width="14.125" style="55" customWidth="1"/>
    <col min="1046" max="1271" width="9" style="55"/>
    <col min="1272" max="1272" width="5.875" style="55" customWidth="1"/>
    <col min="1273" max="1273" width="13.125" style="55" customWidth="1"/>
    <col min="1274" max="1274" width="33.75" style="55" customWidth="1"/>
    <col min="1275" max="1275" width="21.5" style="55" customWidth="1"/>
    <col min="1276" max="1276" width="9.125" style="55" customWidth="1"/>
    <col min="1277" max="1277" width="6.25" style="55" customWidth="1"/>
    <col min="1278" max="1279" width="9.75" style="55" customWidth="1"/>
    <col min="1280" max="1280" width="10.875" style="55" customWidth="1"/>
    <col min="1281" max="1282" width="8.375" style="55" customWidth="1"/>
    <col min="1283" max="1283" width="8.125" style="55" customWidth="1"/>
    <col min="1284" max="1284" width="10" style="55" customWidth="1"/>
    <col min="1285" max="1286" width="9.375" style="55" customWidth="1"/>
    <col min="1287" max="1287" width="10" style="55" customWidth="1"/>
    <col min="1288" max="1288" width="6.25" style="55" customWidth="1"/>
    <col min="1289" max="1289" width="15.875" style="55" customWidth="1"/>
    <col min="1290" max="1290" width="8.625" style="55" customWidth="1"/>
    <col min="1291" max="1291" width="13.375" style="55" customWidth="1"/>
    <col min="1292" max="1292" width="12.25" style="55" customWidth="1"/>
    <col min="1293" max="1293" width="8.625" style="55" customWidth="1"/>
    <col min="1294" max="1294" width="13.375" style="55" customWidth="1"/>
    <col min="1295" max="1295" width="12.875" style="55" customWidth="1"/>
    <col min="1296" max="1296" width="11.125" style="55" customWidth="1"/>
    <col min="1297" max="1299" width="13.375" style="55" customWidth="1"/>
    <col min="1300" max="1300" width="15.875" style="55" customWidth="1"/>
    <col min="1301" max="1301" width="14.125" style="55" customWidth="1"/>
    <col min="1302" max="1527" width="9" style="55"/>
    <col min="1528" max="1528" width="5.875" style="55" customWidth="1"/>
    <col min="1529" max="1529" width="13.125" style="55" customWidth="1"/>
    <col min="1530" max="1530" width="33.75" style="55" customWidth="1"/>
    <col min="1531" max="1531" width="21.5" style="55" customWidth="1"/>
    <col min="1532" max="1532" width="9.125" style="55" customWidth="1"/>
    <col min="1533" max="1533" width="6.25" style="55" customWidth="1"/>
    <col min="1534" max="1535" width="9.75" style="55" customWidth="1"/>
    <col min="1536" max="1536" width="10.875" style="55" customWidth="1"/>
    <col min="1537" max="1538" width="8.375" style="55" customWidth="1"/>
    <col min="1539" max="1539" width="8.125" style="55" customWidth="1"/>
    <col min="1540" max="1540" width="10" style="55" customWidth="1"/>
    <col min="1541" max="1542" width="9.375" style="55" customWidth="1"/>
    <col min="1543" max="1543" width="10" style="55" customWidth="1"/>
    <col min="1544" max="1544" width="6.25" style="55" customWidth="1"/>
    <col min="1545" max="1545" width="15.875" style="55" customWidth="1"/>
    <col min="1546" max="1546" width="8.625" style="55" customWidth="1"/>
    <col min="1547" max="1547" width="13.375" style="55" customWidth="1"/>
    <col min="1548" max="1548" width="12.25" style="55" customWidth="1"/>
    <col min="1549" max="1549" width="8.625" style="55" customWidth="1"/>
    <col min="1550" max="1550" width="13.375" style="55" customWidth="1"/>
    <col min="1551" max="1551" width="12.875" style="55" customWidth="1"/>
    <col min="1552" max="1552" width="11.125" style="55" customWidth="1"/>
    <col min="1553" max="1555" width="13.375" style="55" customWidth="1"/>
    <col min="1556" max="1556" width="15.875" style="55" customWidth="1"/>
    <col min="1557" max="1557" width="14.125" style="55" customWidth="1"/>
    <col min="1558" max="1783" width="9" style="55"/>
    <col min="1784" max="1784" width="5.875" style="55" customWidth="1"/>
    <col min="1785" max="1785" width="13.125" style="55" customWidth="1"/>
    <col min="1786" max="1786" width="33.75" style="55" customWidth="1"/>
    <col min="1787" max="1787" width="21.5" style="55" customWidth="1"/>
    <col min="1788" max="1788" width="9.125" style="55" customWidth="1"/>
    <col min="1789" max="1789" width="6.25" style="55" customWidth="1"/>
    <col min="1790" max="1791" width="9.75" style="55" customWidth="1"/>
    <col min="1792" max="1792" width="10.875" style="55" customWidth="1"/>
    <col min="1793" max="1794" width="8.375" style="55" customWidth="1"/>
    <col min="1795" max="1795" width="8.125" style="55" customWidth="1"/>
    <col min="1796" max="1796" width="10" style="55" customWidth="1"/>
    <col min="1797" max="1798" width="9.375" style="55" customWidth="1"/>
    <col min="1799" max="1799" width="10" style="55" customWidth="1"/>
    <col min="1800" max="1800" width="6.25" style="55" customWidth="1"/>
    <col min="1801" max="1801" width="15.875" style="55" customWidth="1"/>
    <col min="1802" max="1802" width="8.625" style="55" customWidth="1"/>
    <col min="1803" max="1803" width="13.375" style="55" customWidth="1"/>
    <col min="1804" max="1804" width="12.25" style="55" customWidth="1"/>
    <col min="1805" max="1805" width="8.625" style="55" customWidth="1"/>
    <col min="1806" max="1806" width="13.375" style="55" customWidth="1"/>
    <col min="1807" max="1807" width="12.875" style="55" customWidth="1"/>
    <col min="1808" max="1808" width="11.125" style="55" customWidth="1"/>
    <col min="1809" max="1811" width="13.375" style="55" customWidth="1"/>
    <col min="1812" max="1812" width="15.875" style="55" customWidth="1"/>
    <col min="1813" max="1813" width="14.125" style="55" customWidth="1"/>
    <col min="1814" max="2039" width="9" style="55"/>
    <col min="2040" max="2040" width="5.875" style="55" customWidth="1"/>
    <col min="2041" max="2041" width="13.125" style="55" customWidth="1"/>
    <col min="2042" max="2042" width="33.75" style="55" customWidth="1"/>
    <col min="2043" max="2043" width="21.5" style="55" customWidth="1"/>
    <col min="2044" max="2044" width="9.125" style="55" customWidth="1"/>
    <col min="2045" max="2045" width="6.25" style="55" customWidth="1"/>
    <col min="2046" max="2047" width="9.75" style="55" customWidth="1"/>
    <col min="2048" max="2048" width="10.875" style="55" customWidth="1"/>
    <col min="2049" max="2050" width="8.375" style="55" customWidth="1"/>
    <col min="2051" max="2051" width="8.125" style="55" customWidth="1"/>
    <col min="2052" max="2052" width="10" style="55" customWidth="1"/>
    <col min="2053" max="2054" width="9.375" style="55" customWidth="1"/>
    <col min="2055" max="2055" width="10" style="55" customWidth="1"/>
    <col min="2056" max="2056" width="6.25" style="55" customWidth="1"/>
    <col min="2057" max="2057" width="15.875" style="55" customWidth="1"/>
    <col min="2058" max="2058" width="8.625" style="55" customWidth="1"/>
    <col min="2059" max="2059" width="13.375" style="55" customWidth="1"/>
    <col min="2060" max="2060" width="12.25" style="55" customWidth="1"/>
    <col min="2061" max="2061" width="8.625" style="55" customWidth="1"/>
    <col min="2062" max="2062" width="13.375" style="55" customWidth="1"/>
    <col min="2063" max="2063" width="12.875" style="55" customWidth="1"/>
    <col min="2064" max="2064" width="11.125" style="55" customWidth="1"/>
    <col min="2065" max="2067" width="13.375" style="55" customWidth="1"/>
    <col min="2068" max="2068" width="15.875" style="55" customWidth="1"/>
    <col min="2069" max="2069" width="14.125" style="55" customWidth="1"/>
    <col min="2070" max="2295" width="9" style="55"/>
    <col min="2296" max="2296" width="5.875" style="55" customWidth="1"/>
    <col min="2297" max="2297" width="13.125" style="55" customWidth="1"/>
    <col min="2298" max="2298" width="33.75" style="55" customWidth="1"/>
    <col min="2299" max="2299" width="21.5" style="55" customWidth="1"/>
    <col min="2300" max="2300" width="9.125" style="55" customWidth="1"/>
    <col min="2301" max="2301" width="6.25" style="55" customWidth="1"/>
    <col min="2302" max="2303" width="9.75" style="55" customWidth="1"/>
    <col min="2304" max="2304" width="10.875" style="55" customWidth="1"/>
    <col min="2305" max="2306" width="8.375" style="55" customWidth="1"/>
    <col min="2307" max="2307" width="8.125" style="55" customWidth="1"/>
    <col min="2308" max="2308" width="10" style="55" customWidth="1"/>
    <col min="2309" max="2310" width="9.375" style="55" customWidth="1"/>
    <col min="2311" max="2311" width="10" style="55" customWidth="1"/>
    <col min="2312" max="2312" width="6.25" style="55" customWidth="1"/>
    <col min="2313" max="2313" width="15.875" style="55" customWidth="1"/>
    <col min="2314" max="2314" width="8.625" style="55" customWidth="1"/>
    <col min="2315" max="2315" width="13.375" style="55" customWidth="1"/>
    <col min="2316" max="2316" width="12.25" style="55" customWidth="1"/>
    <col min="2317" max="2317" width="8.625" style="55" customWidth="1"/>
    <col min="2318" max="2318" width="13.375" style="55" customWidth="1"/>
    <col min="2319" max="2319" width="12.875" style="55" customWidth="1"/>
    <col min="2320" max="2320" width="11.125" style="55" customWidth="1"/>
    <col min="2321" max="2323" width="13.375" style="55" customWidth="1"/>
    <col min="2324" max="2324" width="15.875" style="55" customWidth="1"/>
    <col min="2325" max="2325" width="14.125" style="55" customWidth="1"/>
    <col min="2326" max="2551" width="9" style="55"/>
    <col min="2552" max="2552" width="5.875" style="55" customWidth="1"/>
    <col min="2553" max="2553" width="13.125" style="55" customWidth="1"/>
    <col min="2554" max="2554" width="33.75" style="55" customWidth="1"/>
    <col min="2555" max="2555" width="21.5" style="55" customWidth="1"/>
    <col min="2556" max="2556" width="9.125" style="55" customWidth="1"/>
    <col min="2557" max="2557" width="6.25" style="55" customWidth="1"/>
    <col min="2558" max="2559" width="9.75" style="55" customWidth="1"/>
    <col min="2560" max="2560" width="10.875" style="55" customWidth="1"/>
    <col min="2561" max="2562" width="8.375" style="55" customWidth="1"/>
    <col min="2563" max="2563" width="8.125" style="55" customWidth="1"/>
    <col min="2564" max="2564" width="10" style="55" customWidth="1"/>
    <col min="2565" max="2566" width="9.375" style="55" customWidth="1"/>
    <col min="2567" max="2567" width="10" style="55" customWidth="1"/>
    <col min="2568" max="2568" width="6.25" style="55" customWidth="1"/>
    <col min="2569" max="2569" width="15.875" style="55" customWidth="1"/>
    <col min="2570" max="2570" width="8.625" style="55" customWidth="1"/>
    <col min="2571" max="2571" width="13.375" style="55" customWidth="1"/>
    <col min="2572" max="2572" width="12.25" style="55" customWidth="1"/>
    <col min="2573" max="2573" width="8.625" style="55" customWidth="1"/>
    <col min="2574" max="2574" width="13.375" style="55" customWidth="1"/>
    <col min="2575" max="2575" width="12.875" style="55" customWidth="1"/>
    <col min="2576" max="2576" width="11.125" style="55" customWidth="1"/>
    <col min="2577" max="2579" width="13.375" style="55" customWidth="1"/>
    <col min="2580" max="2580" width="15.875" style="55" customWidth="1"/>
    <col min="2581" max="2581" width="14.125" style="55" customWidth="1"/>
    <col min="2582" max="2807" width="9" style="55"/>
    <col min="2808" max="2808" width="5.875" style="55" customWidth="1"/>
    <col min="2809" max="2809" width="13.125" style="55" customWidth="1"/>
    <col min="2810" max="2810" width="33.75" style="55" customWidth="1"/>
    <col min="2811" max="2811" width="21.5" style="55" customWidth="1"/>
    <col min="2812" max="2812" width="9.125" style="55" customWidth="1"/>
    <col min="2813" max="2813" width="6.25" style="55" customWidth="1"/>
    <col min="2814" max="2815" width="9.75" style="55" customWidth="1"/>
    <col min="2816" max="2816" width="10.875" style="55" customWidth="1"/>
    <col min="2817" max="2818" width="8.375" style="55" customWidth="1"/>
    <col min="2819" max="2819" width="8.125" style="55" customWidth="1"/>
    <col min="2820" max="2820" width="10" style="55" customWidth="1"/>
    <col min="2821" max="2822" width="9.375" style="55" customWidth="1"/>
    <col min="2823" max="2823" width="10" style="55" customWidth="1"/>
    <col min="2824" max="2824" width="6.25" style="55" customWidth="1"/>
    <col min="2825" max="2825" width="15.875" style="55" customWidth="1"/>
    <col min="2826" max="2826" width="8.625" style="55" customWidth="1"/>
    <col min="2827" max="2827" width="13.375" style="55" customWidth="1"/>
    <col min="2828" max="2828" width="12.25" style="55" customWidth="1"/>
    <col min="2829" max="2829" width="8.625" style="55" customWidth="1"/>
    <col min="2830" max="2830" width="13.375" style="55" customWidth="1"/>
    <col min="2831" max="2831" width="12.875" style="55" customWidth="1"/>
    <col min="2832" max="2832" width="11.125" style="55" customWidth="1"/>
    <col min="2833" max="2835" width="13.375" style="55" customWidth="1"/>
    <col min="2836" max="2836" width="15.875" style="55" customWidth="1"/>
    <col min="2837" max="2837" width="14.125" style="55" customWidth="1"/>
    <col min="2838" max="3063" width="9" style="55"/>
    <col min="3064" max="3064" width="5.875" style="55" customWidth="1"/>
    <col min="3065" max="3065" width="13.125" style="55" customWidth="1"/>
    <col min="3066" max="3066" width="33.75" style="55" customWidth="1"/>
    <col min="3067" max="3067" width="21.5" style="55" customWidth="1"/>
    <col min="3068" max="3068" width="9.125" style="55" customWidth="1"/>
    <col min="3069" max="3069" width="6.25" style="55" customWidth="1"/>
    <col min="3070" max="3071" width="9.75" style="55" customWidth="1"/>
    <col min="3072" max="3072" width="10.875" style="55" customWidth="1"/>
    <col min="3073" max="3074" width="8.375" style="55" customWidth="1"/>
    <col min="3075" max="3075" width="8.125" style="55" customWidth="1"/>
    <col min="3076" max="3076" width="10" style="55" customWidth="1"/>
    <col min="3077" max="3078" width="9.375" style="55" customWidth="1"/>
    <col min="3079" max="3079" width="10" style="55" customWidth="1"/>
    <col min="3080" max="3080" width="6.25" style="55" customWidth="1"/>
    <col min="3081" max="3081" width="15.875" style="55" customWidth="1"/>
    <col min="3082" max="3082" width="8.625" style="55" customWidth="1"/>
    <col min="3083" max="3083" width="13.375" style="55" customWidth="1"/>
    <col min="3084" max="3084" width="12.25" style="55" customWidth="1"/>
    <col min="3085" max="3085" width="8.625" style="55" customWidth="1"/>
    <col min="3086" max="3086" width="13.375" style="55" customWidth="1"/>
    <col min="3087" max="3087" width="12.875" style="55" customWidth="1"/>
    <col min="3088" max="3088" width="11.125" style="55" customWidth="1"/>
    <col min="3089" max="3091" width="13.375" style="55" customWidth="1"/>
    <col min="3092" max="3092" width="15.875" style="55" customWidth="1"/>
    <col min="3093" max="3093" width="14.125" style="55" customWidth="1"/>
    <col min="3094" max="3319" width="9" style="55"/>
    <col min="3320" max="3320" width="5.875" style="55" customWidth="1"/>
    <col min="3321" max="3321" width="13.125" style="55" customWidth="1"/>
    <col min="3322" max="3322" width="33.75" style="55" customWidth="1"/>
    <col min="3323" max="3323" width="21.5" style="55" customWidth="1"/>
    <col min="3324" max="3324" width="9.125" style="55" customWidth="1"/>
    <col min="3325" max="3325" width="6.25" style="55" customWidth="1"/>
    <col min="3326" max="3327" width="9.75" style="55" customWidth="1"/>
    <col min="3328" max="3328" width="10.875" style="55" customWidth="1"/>
    <col min="3329" max="3330" width="8.375" style="55" customWidth="1"/>
    <col min="3331" max="3331" width="8.125" style="55" customWidth="1"/>
    <col min="3332" max="3332" width="10" style="55" customWidth="1"/>
    <col min="3333" max="3334" width="9.375" style="55" customWidth="1"/>
    <col min="3335" max="3335" width="10" style="55" customWidth="1"/>
    <col min="3336" max="3336" width="6.25" style="55" customWidth="1"/>
    <col min="3337" max="3337" width="15.875" style="55" customWidth="1"/>
    <col min="3338" max="3338" width="8.625" style="55" customWidth="1"/>
    <col min="3339" max="3339" width="13.375" style="55" customWidth="1"/>
    <col min="3340" max="3340" width="12.25" style="55" customWidth="1"/>
    <col min="3341" max="3341" width="8.625" style="55" customWidth="1"/>
    <col min="3342" max="3342" width="13.375" style="55" customWidth="1"/>
    <col min="3343" max="3343" width="12.875" style="55" customWidth="1"/>
    <col min="3344" max="3344" width="11.125" style="55" customWidth="1"/>
    <col min="3345" max="3347" width="13.375" style="55" customWidth="1"/>
    <col min="3348" max="3348" width="15.875" style="55" customWidth="1"/>
    <col min="3349" max="3349" width="14.125" style="55" customWidth="1"/>
    <col min="3350" max="3575" width="9" style="55"/>
    <col min="3576" max="3576" width="5.875" style="55" customWidth="1"/>
    <col min="3577" max="3577" width="13.125" style="55" customWidth="1"/>
    <col min="3578" max="3578" width="33.75" style="55" customWidth="1"/>
    <col min="3579" max="3579" width="21.5" style="55" customWidth="1"/>
    <col min="3580" max="3580" width="9.125" style="55" customWidth="1"/>
    <col min="3581" max="3581" width="6.25" style="55" customWidth="1"/>
    <col min="3582" max="3583" width="9.75" style="55" customWidth="1"/>
    <col min="3584" max="3584" width="10.875" style="55" customWidth="1"/>
    <col min="3585" max="3586" width="8.375" style="55" customWidth="1"/>
    <col min="3587" max="3587" width="8.125" style="55" customWidth="1"/>
    <col min="3588" max="3588" width="10" style="55" customWidth="1"/>
    <col min="3589" max="3590" width="9.375" style="55" customWidth="1"/>
    <col min="3591" max="3591" width="10" style="55" customWidth="1"/>
    <col min="3592" max="3592" width="6.25" style="55" customWidth="1"/>
    <col min="3593" max="3593" width="15.875" style="55" customWidth="1"/>
    <col min="3594" max="3594" width="8.625" style="55" customWidth="1"/>
    <col min="3595" max="3595" width="13.375" style="55" customWidth="1"/>
    <col min="3596" max="3596" width="12.25" style="55" customWidth="1"/>
    <col min="3597" max="3597" width="8.625" style="55" customWidth="1"/>
    <col min="3598" max="3598" width="13.375" style="55" customWidth="1"/>
    <col min="3599" max="3599" width="12.875" style="55" customWidth="1"/>
    <col min="3600" max="3600" width="11.125" style="55" customWidth="1"/>
    <col min="3601" max="3603" width="13.375" style="55" customWidth="1"/>
    <col min="3604" max="3604" width="15.875" style="55" customWidth="1"/>
    <col min="3605" max="3605" width="14.125" style="55" customWidth="1"/>
    <col min="3606" max="3831" width="9" style="55"/>
    <col min="3832" max="3832" width="5.875" style="55" customWidth="1"/>
    <col min="3833" max="3833" width="13.125" style="55" customWidth="1"/>
    <col min="3834" max="3834" width="33.75" style="55" customWidth="1"/>
    <col min="3835" max="3835" width="21.5" style="55" customWidth="1"/>
    <col min="3836" max="3836" width="9.125" style="55" customWidth="1"/>
    <col min="3837" max="3837" width="6.25" style="55" customWidth="1"/>
    <col min="3838" max="3839" width="9.75" style="55" customWidth="1"/>
    <col min="3840" max="3840" width="10.875" style="55" customWidth="1"/>
    <col min="3841" max="3842" width="8.375" style="55" customWidth="1"/>
    <col min="3843" max="3843" width="8.125" style="55" customWidth="1"/>
    <col min="3844" max="3844" width="10" style="55" customWidth="1"/>
    <col min="3845" max="3846" width="9.375" style="55" customWidth="1"/>
    <col min="3847" max="3847" width="10" style="55" customWidth="1"/>
    <col min="3848" max="3848" width="6.25" style="55" customWidth="1"/>
    <col min="3849" max="3849" width="15.875" style="55" customWidth="1"/>
    <col min="3850" max="3850" width="8.625" style="55" customWidth="1"/>
    <col min="3851" max="3851" width="13.375" style="55" customWidth="1"/>
    <col min="3852" max="3852" width="12.25" style="55" customWidth="1"/>
    <col min="3853" max="3853" width="8.625" style="55" customWidth="1"/>
    <col min="3854" max="3854" width="13.375" style="55" customWidth="1"/>
    <col min="3855" max="3855" width="12.875" style="55" customWidth="1"/>
    <col min="3856" max="3856" width="11.125" style="55" customWidth="1"/>
    <col min="3857" max="3859" width="13.375" style="55" customWidth="1"/>
    <col min="3860" max="3860" width="15.875" style="55" customWidth="1"/>
    <col min="3861" max="3861" width="14.125" style="55" customWidth="1"/>
    <col min="3862" max="4087" width="9" style="55"/>
    <col min="4088" max="4088" width="5.875" style="55" customWidth="1"/>
    <col min="4089" max="4089" width="13.125" style="55" customWidth="1"/>
    <col min="4090" max="4090" width="33.75" style="55" customWidth="1"/>
    <col min="4091" max="4091" width="21.5" style="55" customWidth="1"/>
    <col min="4092" max="4092" width="9.125" style="55" customWidth="1"/>
    <col min="4093" max="4093" width="6.25" style="55" customWidth="1"/>
    <col min="4094" max="4095" width="9.75" style="55" customWidth="1"/>
    <col min="4096" max="4096" width="10.875" style="55" customWidth="1"/>
    <col min="4097" max="4098" width="8.375" style="55" customWidth="1"/>
    <col min="4099" max="4099" width="8.125" style="55" customWidth="1"/>
    <col min="4100" max="4100" width="10" style="55" customWidth="1"/>
    <col min="4101" max="4102" width="9.375" style="55" customWidth="1"/>
    <col min="4103" max="4103" width="10" style="55" customWidth="1"/>
    <col min="4104" max="4104" width="6.25" style="55" customWidth="1"/>
    <col min="4105" max="4105" width="15.875" style="55" customWidth="1"/>
    <col min="4106" max="4106" width="8.625" style="55" customWidth="1"/>
    <col min="4107" max="4107" width="13.375" style="55" customWidth="1"/>
    <col min="4108" max="4108" width="12.25" style="55" customWidth="1"/>
    <col min="4109" max="4109" width="8.625" style="55" customWidth="1"/>
    <col min="4110" max="4110" width="13.375" style="55" customWidth="1"/>
    <col min="4111" max="4111" width="12.875" style="55" customWidth="1"/>
    <col min="4112" max="4112" width="11.125" style="55" customWidth="1"/>
    <col min="4113" max="4115" width="13.375" style="55" customWidth="1"/>
    <col min="4116" max="4116" width="15.875" style="55" customWidth="1"/>
    <col min="4117" max="4117" width="14.125" style="55" customWidth="1"/>
    <col min="4118" max="4343" width="9" style="55"/>
    <col min="4344" max="4344" width="5.875" style="55" customWidth="1"/>
    <col min="4345" max="4345" width="13.125" style="55" customWidth="1"/>
    <col min="4346" max="4346" width="33.75" style="55" customWidth="1"/>
    <col min="4347" max="4347" width="21.5" style="55" customWidth="1"/>
    <col min="4348" max="4348" width="9.125" style="55" customWidth="1"/>
    <col min="4349" max="4349" width="6.25" style="55" customWidth="1"/>
    <col min="4350" max="4351" width="9.75" style="55" customWidth="1"/>
    <col min="4352" max="4352" width="10.875" style="55" customWidth="1"/>
    <col min="4353" max="4354" width="8.375" style="55" customWidth="1"/>
    <col min="4355" max="4355" width="8.125" style="55" customWidth="1"/>
    <col min="4356" max="4356" width="10" style="55" customWidth="1"/>
    <col min="4357" max="4358" width="9.375" style="55" customWidth="1"/>
    <col min="4359" max="4359" width="10" style="55" customWidth="1"/>
    <col min="4360" max="4360" width="6.25" style="55" customWidth="1"/>
    <col min="4361" max="4361" width="15.875" style="55" customWidth="1"/>
    <col min="4362" max="4362" width="8.625" style="55" customWidth="1"/>
    <col min="4363" max="4363" width="13.375" style="55" customWidth="1"/>
    <col min="4364" max="4364" width="12.25" style="55" customWidth="1"/>
    <col min="4365" max="4365" width="8.625" style="55" customWidth="1"/>
    <col min="4366" max="4366" width="13.375" style="55" customWidth="1"/>
    <col min="4367" max="4367" width="12.875" style="55" customWidth="1"/>
    <col min="4368" max="4368" width="11.125" style="55" customWidth="1"/>
    <col min="4369" max="4371" width="13.375" style="55" customWidth="1"/>
    <col min="4372" max="4372" width="15.875" style="55" customWidth="1"/>
    <col min="4373" max="4373" width="14.125" style="55" customWidth="1"/>
    <col min="4374" max="4599" width="9" style="55"/>
    <col min="4600" max="4600" width="5.875" style="55" customWidth="1"/>
    <col min="4601" max="4601" width="13.125" style="55" customWidth="1"/>
    <col min="4602" max="4602" width="33.75" style="55" customWidth="1"/>
    <col min="4603" max="4603" width="21.5" style="55" customWidth="1"/>
    <col min="4604" max="4604" width="9.125" style="55" customWidth="1"/>
    <col min="4605" max="4605" width="6.25" style="55" customWidth="1"/>
    <col min="4606" max="4607" width="9.75" style="55" customWidth="1"/>
    <col min="4608" max="4608" width="10.875" style="55" customWidth="1"/>
    <col min="4609" max="4610" width="8.375" style="55" customWidth="1"/>
    <col min="4611" max="4611" width="8.125" style="55" customWidth="1"/>
    <col min="4612" max="4612" width="10" style="55" customWidth="1"/>
    <col min="4613" max="4614" width="9.375" style="55" customWidth="1"/>
    <col min="4615" max="4615" width="10" style="55" customWidth="1"/>
    <col min="4616" max="4616" width="6.25" style="55" customWidth="1"/>
    <col min="4617" max="4617" width="15.875" style="55" customWidth="1"/>
    <col min="4618" max="4618" width="8.625" style="55" customWidth="1"/>
    <col min="4619" max="4619" width="13.375" style="55" customWidth="1"/>
    <col min="4620" max="4620" width="12.25" style="55" customWidth="1"/>
    <col min="4621" max="4621" width="8.625" style="55" customWidth="1"/>
    <col min="4622" max="4622" width="13.375" style="55" customWidth="1"/>
    <col min="4623" max="4623" width="12.875" style="55" customWidth="1"/>
    <col min="4624" max="4624" width="11.125" style="55" customWidth="1"/>
    <col min="4625" max="4627" width="13.375" style="55" customWidth="1"/>
    <col min="4628" max="4628" width="15.875" style="55" customWidth="1"/>
    <col min="4629" max="4629" width="14.125" style="55" customWidth="1"/>
    <col min="4630" max="4855" width="9" style="55"/>
    <col min="4856" max="4856" width="5.875" style="55" customWidth="1"/>
    <col min="4857" max="4857" width="13.125" style="55" customWidth="1"/>
    <col min="4858" max="4858" width="33.75" style="55" customWidth="1"/>
    <col min="4859" max="4859" width="21.5" style="55" customWidth="1"/>
    <col min="4860" max="4860" width="9.125" style="55" customWidth="1"/>
    <col min="4861" max="4861" width="6.25" style="55" customWidth="1"/>
    <col min="4862" max="4863" width="9.75" style="55" customWidth="1"/>
    <col min="4864" max="4864" width="10.875" style="55" customWidth="1"/>
    <col min="4865" max="4866" width="8.375" style="55" customWidth="1"/>
    <col min="4867" max="4867" width="8.125" style="55" customWidth="1"/>
    <col min="4868" max="4868" width="10" style="55" customWidth="1"/>
    <col min="4869" max="4870" width="9.375" style="55" customWidth="1"/>
    <col min="4871" max="4871" width="10" style="55" customWidth="1"/>
    <col min="4872" max="4872" width="6.25" style="55" customWidth="1"/>
    <col min="4873" max="4873" width="15.875" style="55" customWidth="1"/>
    <col min="4874" max="4874" width="8.625" style="55" customWidth="1"/>
    <col min="4875" max="4875" width="13.375" style="55" customWidth="1"/>
    <col min="4876" max="4876" width="12.25" style="55" customWidth="1"/>
    <col min="4877" max="4877" width="8.625" style="55" customWidth="1"/>
    <col min="4878" max="4878" width="13.375" style="55" customWidth="1"/>
    <col min="4879" max="4879" width="12.875" style="55" customWidth="1"/>
    <col min="4880" max="4880" width="11.125" style="55" customWidth="1"/>
    <col min="4881" max="4883" width="13.375" style="55" customWidth="1"/>
    <col min="4884" max="4884" width="15.875" style="55" customWidth="1"/>
    <col min="4885" max="4885" width="14.125" style="55" customWidth="1"/>
    <col min="4886" max="5111" width="9" style="55"/>
    <col min="5112" max="5112" width="5.875" style="55" customWidth="1"/>
    <col min="5113" max="5113" width="13.125" style="55" customWidth="1"/>
    <col min="5114" max="5114" width="33.75" style="55" customWidth="1"/>
    <col min="5115" max="5115" width="21.5" style="55" customWidth="1"/>
    <col min="5116" max="5116" width="9.125" style="55" customWidth="1"/>
    <col min="5117" max="5117" width="6.25" style="55" customWidth="1"/>
    <col min="5118" max="5119" width="9.75" style="55" customWidth="1"/>
    <col min="5120" max="5120" width="10.875" style="55" customWidth="1"/>
    <col min="5121" max="5122" width="8.375" style="55" customWidth="1"/>
    <col min="5123" max="5123" width="8.125" style="55" customWidth="1"/>
    <col min="5124" max="5124" width="10" style="55" customWidth="1"/>
    <col min="5125" max="5126" width="9.375" style="55" customWidth="1"/>
    <col min="5127" max="5127" width="10" style="55" customWidth="1"/>
    <col min="5128" max="5128" width="6.25" style="55" customWidth="1"/>
    <col min="5129" max="5129" width="15.875" style="55" customWidth="1"/>
    <col min="5130" max="5130" width="8.625" style="55" customWidth="1"/>
    <col min="5131" max="5131" width="13.375" style="55" customWidth="1"/>
    <col min="5132" max="5132" width="12.25" style="55" customWidth="1"/>
    <col min="5133" max="5133" width="8.625" style="55" customWidth="1"/>
    <col min="5134" max="5134" width="13.375" style="55" customWidth="1"/>
    <col min="5135" max="5135" width="12.875" style="55" customWidth="1"/>
    <col min="5136" max="5136" width="11.125" style="55" customWidth="1"/>
    <col min="5137" max="5139" width="13.375" style="55" customWidth="1"/>
    <col min="5140" max="5140" width="15.875" style="55" customWidth="1"/>
    <col min="5141" max="5141" width="14.125" style="55" customWidth="1"/>
    <col min="5142" max="5367" width="9" style="55"/>
    <col min="5368" max="5368" width="5.875" style="55" customWidth="1"/>
    <col min="5369" max="5369" width="13.125" style="55" customWidth="1"/>
    <col min="5370" max="5370" width="33.75" style="55" customWidth="1"/>
    <col min="5371" max="5371" width="21.5" style="55" customWidth="1"/>
    <col min="5372" max="5372" width="9.125" style="55" customWidth="1"/>
    <col min="5373" max="5373" width="6.25" style="55" customWidth="1"/>
    <col min="5374" max="5375" width="9.75" style="55" customWidth="1"/>
    <col min="5376" max="5376" width="10.875" style="55" customWidth="1"/>
    <col min="5377" max="5378" width="8.375" style="55" customWidth="1"/>
    <col min="5379" max="5379" width="8.125" style="55" customWidth="1"/>
    <col min="5380" max="5380" width="10" style="55" customWidth="1"/>
    <col min="5381" max="5382" width="9.375" style="55" customWidth="1"/>
    <col min="5383" max="5383" width="10" style="55" customWidth="1"/>
    <col min="5384" max="5384" width="6.25" style="55" customWidth="1"/>
    <col min="5385" max="5385" width="15.875" style="55" customWidth="1"/>
    <col min="5386" max="5386" width="8.625" style="55" customWidth="1"/>
    <col min="5387" max="5387" width="13.375" style="55" customWidth="1"/>
    <col min="5388" max="5388" width="12.25" style="55" customWidth="1"/>
    <col min="5389" max="5389" width="8.625" style="55" customWidth="1"/>
    <col min="5390" max="5390" width="13.375" style="55" customWidth="1"/>
    <col min="5391" max="5391" width="12.875" style="55" customWidth="1"/>
    <col min="5392" max="5392" width="11.125" style="55" customWidth="1"/>
    <col min="5393" max="5395" width="13.375" style="55" customWidth="1"/>
    <col min="5396" max="5396" width="15.875" style="55" customWidth="1"/>
    <col min="5397" max="5397" width="14.125" style="55" customWidth="1"/>
    <col min="5398" max="5623" width="9" style="55"/>
    <col min="5624" max="5624" width="5.875" style="55" customWidth="1"/>
    <col min="5625" max="5625" width="13.125" style="55" customWidth="1"/>
    <col min="5626" max="5626" width="33.75" style="55" customWidth="1"/>
    <col min="5627" max="5627" width="21.5" style="55" customWidth="1"/>
    <col min="5628" max="5628" width="9.125" style="55" customWidth="1"/>
    <col min="5629" max="5629" width="6.25" style="55" customWidth="1"/>
    <col min="5630" max="5631" width="9.75" style="55" customWidth="1"/>
    <col min="5632" max="5632" width="10.875" style="55" customWidth="1"/>
    <col min="5633" max="5634" width="8.375" style="55" customWidth="1"/>
    <col min="5635" max="5635" width="8.125" style="55" customWidth="1"/>
    <col min="5636" max="5636" width="10" style="55" customWidth="1"/>
    <col min="5637" max="5638" width="9.375" style="55" customWidth="1"/>
    <col min="5639" max="5639" width="10" style="55" customWidth="1"/>
    <col min="5640" max="5640" width="6.25" style="55" customWidth="1"/>
    <col min="5641" max="5641" width="15.875" style="55" customWidth="1"/>
    <col min="5642" max="5642" width="8.625" style="55" customWidth="1"/>
    <col min="5643" max="5643" width="13.375" style="55" customWidth="1"/>
    <col min="5644" max="5644" width="12.25" style="55" customWidth="1"/>
    <col min="5645" max="5645" width="8.625" style="55" customWidth="1"/>
    <col min="5646" max="5646" width="13.375" style="55" customWidth="1"/>
    <col min="5647" max="5647" width="12.875" style="55" customWidth="1"/>
    <col min="5648" max="5648" width="11.125" style="55" customWidth="1"/>
    <col min="5649" max="5651" width="13.375" style="55" customWidth="1"/>
    <col min="5652" max="5652" width="15.875" style="55" customWidth="1"/>
    <col min="5653" max="5653" width="14.125" style="55" customWidth="1"/>
    <col min="5654" max="5879" width="9" style="55"/>
    <col min="5880" max="5880" width="5.875" style="55" customWidth="1"/>
    <col min="5881" max="5881" width="13.125" style="55" customWidth="1"/>
    <col min="5882" max="5882" width="33.75" style="55" customWidth="1"/>
    <col min="5883" max="5883" width="21.5" style="55" customWidth="1"/>
    <col min="5884" max="5884" width="9.125" style="55" customWidth="1"/>
    <col min="5885" max="5885" width="6.25" style="55" customWidth="1"/>
    <col min="5886" max="5887" width="9.75" style="55" customWidth="1"/>
    <col min="5888" max="5888" width="10.875" style="55" customWidth="1"/>
    <col min="5889" max="5890" width="8.375" style="55" customWidth="1"/>
    <col min="5891" max="5891" width="8.125" style="55" customWidth="1"/>
    <col min="5892" max="5892" width="10" style="55" customWidth="1"/>
    <col min="5893" max="5894" width="9.375" style="55" customWidth="1"/>
    <col min="5895" max="5895" width="10" style="55" customWidth="1"/>
    <col min="5896" max="5896" width="6.25" style="55" customWidth="1"/>
    <col min="5897" max="5897" width="15.875" style="55" customWidth="1"/>
    <col min="5898" max="5898" width="8.625" style="55" customWidth="1"/>
    <col min="5899" max="5899" width="13.375" style="55" customWidth="1"/>
    <col min="5900" max="5900" width="12.25" style="55" customWidth="1"/>
    <col min="5901" max="5901" width="8.625" style="55" customWidth="1"/>
    <col min="5902" max="5902" width="13.375" style="55" customWidth="1"/>
    <col min="5903" max="5903" width="12.875" style="55" customWidth="1"/>
    <col min="5904" max="5904" width="11.125" style="55" customWidth="1"/>
    <col min="5905" max="5907" width="13.375" style="55" customWidth="1"/>
    <col min="5908" max="5908" width="15.875" style="55" customWidth="1"/>
    <col min="5909" max="5909" width="14.125" style="55" customWidth="1"/>
    <col min="5910" max="6135" width="9" style="55"/>
    <col min="6136" max="6136" width="5.875" style="55" customWidth="1"/>
    <col min="6137" max="6137" width="13.125" style="55" customWidth="1"/>
    <col min="6138" max="6138" width="33.75" style="55" customWidth="1"/>
    <col min="6139" max="6139" width="21.5" style="55" customWidth="1"/>
    <col min="6140" max="6140" width="9.125" style="55" customWidth="1"/>
    <col min="6141" max="6141" width="6.25" style="55" customWidth="1"/>
    <col min="6142" max="6143" width="9.75" style="55" customWidth="1"/>
    <col min="6144" max="6144" width="10.875" style="55" customWidth="1"/>
    <col min="6145" max="6146" width="8.375" style="55" customWidth="1"/>
    <col min="6147" max="6147" width="8.125" style="55" customWidth="1"/>
    <col min="6148" max="6148" width="10" style="55" customWidth="1"/>
    <col min="6149" max="6150" width="9.375" style="55" customWidth="1"/>
    <col min="6151" max="6151" width="10" style="55" customWidth="1"/>
    <col min="6152" max="6152" width="6.25" style="55" customWidth="1"/>
    <col min="6153" max="6153" width="15.875" style="55" customWidth="1"/>
    <col min="6154" max="6154" width="8.625" style="55" customWidth="1"/>
    <col min="6155" max="6155" width="13.375" style="55" customWidth="1"/>
    <col min="6156" max="6156" width="12.25" style="55" customWidth="1"/>
    <col min="6157" max="6157" width="8.625" style="55" customWidth="1"/>
    <col min="6158" max="6158" width="13.375" style="55" customWidth="1"/>
    <col min="6159" max="6159" width="12.875" style="55" customWidth="1"/>
    <col min="6160" max="6160" width="11.125" style="55" customWidth="1"/>
    <col min="6161" max="6163" width="13.375" style="55" customWidth="1"/>
    <col min="6164" max="6164" width="15.875" style="55" customWidth="1"/>
    <col min="6165" max="6165" width="14.125" style="55" customWidth="1"/>
    <col min="6166" max="6391" width="9" style="55"/>
    <col min="6392" max="6392" width="5.875" style="55" customWidth="1"/>
    <col min="6393" max="6393" width="13.125" style="55" customWidth="1"/>
    <col min="6394" max="6394" width="33.75" style="55" customWidth="1"/>
    <col min="6395" max="6395" width="21.5" style="55" customWidth="1"/>
    <col min="6396" max="6396" width="9.125" style="55" customWidth="1"/>
    <col min="6397" max="6397" width="6.25" style="55" customWidth="1"/>
    <col min="6398" max="6399" width="9.75" style="55" customWidth="1"/>
    <col min="6400" max="6400" width="10.875" style="55" customWidth="1"/>
    <col min="6401" max="6402" width="8.375" style="55" customWidth="1"/>
    <col min="6403" max="6403" width="8.125" style="55" customWidth="1"/>
    <col min="6404" max="6404" width="10" style="55" customWidth="1"/>
    <col min="6405" max="6406" width="9.375" style="55" customWidth="1"/>
    <col min="6407" max="6407" width="10" style="55" customWidth="1"/>
    <col min="6408" max="6408" width="6.25" style="55" customWidth="1"/>
    <col min="6409" max="6409" width="15.875" style="55" customWidth="1"/>
    <col min="6410" max="6410" width="8.625" style="55" customWidth="1"/>
    <col min="6411" max="6411" width="13.375" style="55" customWidth="1"/>
    <col min="6412" max="6412" width="12.25" style="55" customWidth="1"/>
    <col min="6413" max="6413" width="8.625" style="55" customWidth="1"/>
    <col min="6414" max="6414" width="13.375" style="55" customWidth="1"/>
    <col min="6415" max="6415" width="12.875" style="55" customWidth="1"/>
    <col min="6416" max="6416" width="11.125" style="55" customWidth="1"/>
    <col min="6417" max="6419" width="13.375" style="55" customWidth="1"/>
    <col min="6420" max="6420" width="15.875" style="55" customWidth="1"/>
    <col min="6421" max="6421" width="14.125" style="55" customWidth="1"/>
    <col min="6422" max="6647" width="9" style="55"/>
    <col min="6648" max="6648" width="5.875" style="55" customWidth="1"/>
    <col min="6649" max="6649" width="13.125" style="55" customWidth="1"/>
    <col min="6650" max="6650" width="33.75" style="55" customWidth="1"/>
    <col min="6651" max="6651" width="21.5" style="55" customWidth="1"/>
    <col min="6652" max="6652" width="9.125" style="55" customWidth="1"/>
    <col min="6653" max="6653" width="6.25" style="55" customWidth="1"/>
    <col min="6654" max="6655" width="9.75" style="55" customWidth="1"/>
    <col min="6656" max="6656" width="10.875" style="55" customWidth="1"/>
    <col min="6657" max="6658" width="8.375" style="55" customWidth="1"/>
    <col min="6659" max="6659" width="8.125" style="55" customWidth="1"/>
    <col min="6660" max="6660" width="10" style="55" customWidth="1"/>
    <col min="6661" max="6662" width="9.375" style="55" customWidth="1"/>
    <col min="6663" max="6663" width="10" style="55" customWidth="1"/>
    <col min="6664" max="6664" width="6.25" style="55" customWidth="1"/>
    <col min="6665" max="6665" width="15.875" style="55" customWidth="1"/>
    <col min="6666" max="6666" width="8.625" style="55" customWidth="1"/>
    <col min="6667" max="6667" width="13.375" style="55" customWidth="1"/>
    <col min="6668" max="6668" width="12.25" style="55" customWidth="1"/>
    <col min="6669" max="6669" width="8.625" style="55" customWidth="1"/>
    <col min="6670" max="6670" width="13.375" style="55" customWidth="1"/>
    <col min="6671" max="6671" width="12.875" style="55" customWidth="1"/>
    <col min="6672" max="6672" width="11.125" style="55" customWidth="1"/>
    <col min="6673" max="6675" width="13.375" style="55" customWidth="1"/>
    <col min="6676" max="6676" width="15.875" style="55" customWidth="1"/>
    <col min="6677" max="6677" width="14.125" style="55" customWidth="1"/>
    <col min="6678" max="6903" width="9" style="55"/>
    <col min="6904" max="6904" width="5.875" style="55" customWidth="1"/>
    <col min="6905" max="6905" width="13.125" style="55" customWidth="1"/>
    <col min="6906" max="6906" width="33.75" style="55" customWidth="1"/>
    <col min="6907" max="6907" width="21.5" style="55" customWidth="1"/>
    <col min="6908" max="6908" width="9.125" style="55" customWidth="1"/>
    <col min="6909" max="6909" width="6.25" style="55" customWidth="1"/>
    <col min="6910" max="6911" width="9.75" style="55" customWidth="1"/>
    <col min="6912" max="6912" width="10.875" style="55" customWidth="1"/>
    <col min="6913" max="6914" width="8.375" style="55" customWidth="1"/>
    <col min="6915" max="6915" width="8.125" style="55" customWidth="1"/>
    <col min="6916" max="6916" width="10" style="55" customWidth="1"/>
    <col min="6917" max="6918" width="9.375" style="55" customWidth="1"/>
    <col min="6919" max="6919" width="10" style="55" customWidth="1"/>
    <col min="6920" max="6920" width="6.25" style="55" customWidth="1"/>
    <col min="6921" max="6921" width="15.875" style="55" customWidth="1"/>
    <col min="6922" max="6922" width="8.625" style="55" customWidth="1"/>
    <col min="6923" max="6923" width="13.375" style="55" customWidth="1"/>
    <col min="6924" max="6924" width="12.25" style="55" customWidth="1"/>
    <col min="6925" max="6925" width="8.625" style="55" customWidth="1"/>
    <col min="6926" max="6926" width="13.375" style="55" customWidth="1"/>
    <col min="6927" max="6927" width="12.875" style="55" customWidth="1"/>
    <col min="6928" max="6928" width="11.125" style="55" customWidth="1"/>
    <col min="6929" max="6931" width="13.375" style="55" customWidth="1"/>
    <col min="6932" max="6932" width="15.875" style="55" customWidth="1"/>
    <col min="6933" max="6933" width="14.125" style="55" customWidth="1"/>
    <col min="6934" max="7159" width="9" style="55"/>
    <col min="7160" max="7160" width="5.875" style="55" customWidth="1"/>
    <col min="7161" max="7161" width="13.125" style="55" customWidth="1"/>
    <col min="7162" max="7162" width="33.75" style="55" customWidth="1"/>
    <col min="7163" max="7163" width="21.5" style="55" customWidth="1"/>
    <col min="7164" max="7164" width="9.125" style="55" customWidth="1"/>
    <col min="7165" max="7165" width="6.25" style="55" customWidth="1"/>
    <col min="7166" max="7167" width="9.75" style="55" customWidth="1"/>
    <col min="7168" max="7168" width="10.875" style="55" customWidth="1"/>
    <col min="7169" max="7170" width="8.375" style="55" customWidth="1"/>
    <col min="7171" max="7171" width="8.125" style="55" customWidth="1"/>
    <col min="7172" max="7172" width="10" style="55" customWidth="1"/>
    <col min="7173" max="7174" width="9.375" style="55" customWidth="1"/>
    <col min="7175" max="7175" width="10" style="55" customWidth="1"/>
    <col min="7176" max="7176" width="6.25" style="55" customWidth="1"/>
    <col min="7177" max="7177" width="15.875" style="55" customWidth="1"/>
    <col min="7178" max="7178" width="8.625" style="55" customWidth="1"/>
    <col min="7179" max="7179" width="13.375" style="55" customWidth="1"/>
    <col min="7180" max="7180" width="12.25" style="55" customWidth="1"/>
    <col min="7181" max="7181" width="8.625" style="55" customWidth="1"/>
    <col min="7182" max="7182" width="13.375" style="55" customWidth="1"/>
    <col min="7183" max="7183" width="12.875" style="55" customWidth="1"/>
    <col min="7184" max="7184" width="11.125" style="55" customWidth="1"/>
    <col min="7185" max="7187" width="13.375" style="55" customWidth="1"/>
    <col min="7188" max="7188" width="15.875" style="55" customWidth="1"/>
    <col min="7189" max="7189" width="14.125" style="55" customWidth="1"/>
    <col min="7190" max="7415" width="9" style="55"/>
    <col min="7416" max="7416" width="5.875" style="55" customWidth="1"/>
    <col min="7417" max="7417" width="13.125" style="55" customWidth="1"/>
    <col min="7418" max="7418" width="33.75" style="55" customWidth="1"/>
    <col min="7419" max="7419" width="21.5" style="55" customWidth="1"/>
    <col min="7420" max="7420" width="9.125" style="55" customWidth="1"/>
    <col min="7421" max="7421" width="6.25" style="55" customWidth="1"/>
    <col min="7422" max="7423" width="9.75" style="55" customWidth="1"/>
    <col min="7424" max="7424" width="10.875" style="55" customWidth="1"/>
    <col min="7425" max="7426" width="8.375" style="55" customWidth="1"/>
    <col min="7427" max="7427" width="8.125" style="55" customWidth="1"/>
    <col min="7428" max="7428" width="10" style="55" customWidth="1"/>
    <col min="7429" max="7430" width="9.375" style="55" customWidth="1"/>
    <col min="7431" max="7431" width="10" style="55" customWidth="1"/>
    <col min="7432" max="7432" width="6.25" style="55" customWidth="1"/>
    <col min="7433" max="7433" width="15.875" style="55" customWidth="1"/>
    <col min="7434" max="7434" width="8.625" style="55" customWidth="1"/>
    <col min="7435" max="7435" width="13.375" style="55" customWidth="1"/>
    <col min="7436" max="7436" width="12.25" style="55" customWidth="1"/>
    <col min="7437" max="7437" width="8.625" style="55" customWidth="1"/>
    <col min="7438" max="7438" width="13.375" style="55" customWidth="1"/>
    <col min="7439" max="7439" width="12.875" style="55" customWidth="1"/>
    <col min="7440" max="7440" width="11.125" style="55" customWidth="1"/>
    <col min="7441" max="7443" width="13.375" style="55" customWidth="1"/>
    <col min="7444" max="7444" width="15.875" style="55" customWidth="1"/>
    <col min="7445" max="7445" width="14.125" style="55" customWidth="1"/>
    <col min="7446" max="7671" width="9" style="55"/>
    <col min="7672" max="7672" width="5.875" style="55" customWidth="1"/>
    <col min="7673" max="7673" width="13.125" style="55" customWidth="1"/>
    <col min="7674" max="7674" width="33.75" style="55" customWidth="1"/>
    <col min="7675" max="7675" width="21.5" style="55" customWidth="1"/>
    <col min="7676" max="7676" width="9.125" style="55" customWidth="1"/>
    <col min="7677" max="7677" width="6.25" style="55" customWidth="1"/>
    <col min="7678" max="7679" width="9.75" style="55" customWidth="1"/>
    <col min="7680" max="7680" width="10.875" style="55" customWidth="1"/>
    <col min="7681" max="7682" width="8.375" style="55" customWidth="1"/>
    <col min="7683" max="7683" width="8.125" style="55" customWidth="1"/>
    <col min="7684" max="7684" width="10" style="55" customWidth="1"/>
    <col min="7685" max="7686" width="9.375" style="55" customWidth="1"/>
    <col min="7687" max="7687" width="10" style="55" customWidth="1"/>
    <col min="7688" max="7688" width="6.25" style="55" customWidth="1"/>
    <col min="7689" max="7689" width="15.875" style="55" customWidth="1"/>
    <col min="7690" max="7690" width="8.625" style="55" customWidth="1"/>
    <col min="7691" max="7691" width="13.375" style="55" customWidth="1"/>
    <col min="7692" max="7692" width="12.25" style="55" customWidth="1"/>
    <col min="7693" max="7693" width="8.625" style="55" customWidth="1"/>
    <col min="7694" max="7694" width="13.375" style="55" customWidth="1"/>
    <col min="7695" max="7695" width="12.875" style="55" customWidth="1"/>
    <col min="7696" max="7696" width="11.125" style="55" customWidth="1"/>
    <col min="7697" max="7699" width="13.375" style="55" customWidth="1"/>
    <col min="7700" max="7700" width="15.875" style="55" customWidth="1"/>
    <col min="7701" max="7701" width="14.125" style="55" customWidth="1"/>
    <col min="7702" max="7927" width="9" style="55"/>
    <col min="7928" max="7928" width="5.875" style="55" customWidth="1"/>
    <col min="7929" max="7929" width="13.125" style="55" customWidth="1"/>
    <col min="7930" max="7930" width="33.75" style="55" customWidth="1"/>
    <col min="7931" max="7931" width="21.5" style="55" customWidth="1"/>
    <col min="7932" max="7932" width="9.125" style="55" customWidth="1"/>
    <col min="7933" max="7933" width="6.25" style="55" customWidth="1"/>
    <col min="7934" max="7935" width="9.75" style="55" customWidth="1"/>
    <col min="7936" max="7936" width="10.875" style="55" customWidth="1"/>
    <col min="7937" max="7938" width="8.375" style="55" customWidth="1"/>
    <col min="7939" max="7939" width="8.125" style="55" customWidth="1"/>
    <col min="7940" max="7940" width="10" style="55" customWidth="1"/>
    <col min="7941" max="7942" width="9.375" style="55" customWidth="1"/>
    <col min="7943" max="7943" width="10" style="55" customWidth="1"/>
    <col min="7944" max="7944" width="6.25" style="55" customWidth="1"/>
    <col min="7945" max="7945" width="15.875" style="55" customWidth="1"/>
    <col min="7946" max="7946" width="8.625" style="55" customWidth="1"/>
    <col min="7947" max="7947" width="13.375" style="55" customWidth="1"/>
    <col min="7948" max="7948" width="12.25" style="55" customWidth="1"/>
    <col min="7949" max="7949" width="8.625" style="55" customWidth="1"/>
    <col min="7950" max="7950" width="13.375" style="55" customWidth="1"/>
    <col min="7951" max="7951" width="12.875" style="55" customWidth="1"/>
    <col min="7952" max="7952" width="11.125" style="55" customWidth="1"/>
    <col min="7953" max="7955" width="13.375" style="55" customWidth="1"/>
    <col min="7956" max="7956" width="15.875" style="55" customWidth="1"/>
    <col min="7957" max="7957" width="14.125" style="55" customWidth="1"/>
    <col min="7958" max="8183" width="9" style="55"/>
    <col min="8184" max="8184" width="5.875" style="55" customWidth="1"/>
    <col min="8185" max="8185" width="13.125" style="55" customWidth="1"/>
    <col min="8186" max="8186" width="33.75" style="55" customWidth="1"/>
    <col min="8187" max="8187" width="21.5" style="55" customWidth="1"/>
    <col min="8188" max="8188" width="9.125" style="55" customWidth="1"/>
    <col min="8189" max="8189" width="6.25" style="55" customWidth="1"/>
    <col min="8190" max="8191" width="9.75" style="55" customWidth="1"/>
    <col min="8192" max="8192" width="10.875" style="55" customWidth="1"/>
    <col min="8193" max="8194" width="8.375" style="55" customWidth="1"/>
    <col min="8195" max="8195" width="8.125" style="55" customWidth="1"/>
    <col min="8196" max="8196" width="10" style="55" customWidth="1"/>
    <col min="8197" max="8198" width="9.375" style="55" customWidth="1"/>
    <col min="8199" max="8199" width="10" style="55" customWidth="1"/>
    <col min="8200" max="8200" width="6.25" style="55" customWidth="1"/>
    <col min="8201" max="8201" width="15.875" style="55" customWidth="1"/>
    <col min="8202" max="8202" width="8.625" style="55" customWidth="1"/>
    <col min="8203" max="8203" width="13.375" style="55" customWidth="1"/>
    <col min="8204" max="8204" width="12.25" style="55" customWidth="1"/>
    <col min="8205" max="8205" width="8.625" style="55" customWidth="1"/>
    <col min="8206" max="8206" width="13.375" style="55" customWidth="1"/>
    <col min="8207" max="8207" width="12.875" style="55" customWidth="1"/>
    <col min="8208" max="8208" width="11.125" style="55" customWidth="1"/>
    <col min="8209" max="8211" width="13.375" style="55" customWidth="1"/>
    <col min="8212" max="8212" width="15.875" style="55" customWidth="1"/>
    <col min="8213" max="8213" width="14.125" style="55" customWidth="1"/>
    <col min="8214" max="8439" width="9" style="55"/>
    <col min="8440" max="8440" width="5.875" style="55" customWidth="1"/>
    <col min="8441" max="8441" width="13.125" style="55" customWidth="1"/>
    <col min="8442" max="8442" width="33.75" style="55" customWidth="1"/>
    <col min="8443" max="8443" width="21.5" style="55" customWidth="1"/>
    <col min="8444" max="8444" width="9.125" style="55" customWidth="1"/>
    <col min="8445" max="8445" width="6.25" style="55" customWidth="1"/>
    <col min="8446" max="8447" width="9.75" style="55" customWidth="1"/>
    <col min="8448" max="8448" width="10.875" style="55" customWidth="1"/>
    <col min="8449" max="8450" width="8.375" style="55" customWidth="1"/>
    <col min="8451" max="8451" width="8.125" style="55" customWidth="1"/>
    <col min="8452" max="8452" width="10" style="55" customWidth="1"/>
    <col min="8453" max="8454" width="9.375" style="55" customWidth="1"/>
    <col min="8455" max="8455" width="10" style="55" customWidth="1"/>
    <col min="8456" max="8456" width="6.25" style="55" customWidth="1"/>
    <col min="8457" max="8457" width="15.875" style="55" customWidth="1"/>
    <col min="8458" max="8458" width="8.625" style="55" customWidth="1"/>
    <col min="8459" max="8459" width="13.375" style="55" customWidth="1"/>
    <col min="8460" max="8460" width="12.25" style="55" customWidth="1"/>
    <col min="8461" max="8461" width="8.625" style="55" customWidth="1"/>
    <col min="8462" max="8462" width="13.375" style="55" customWidth="1"/>
    <col min="8463" max="8463" width="12.875" style="55" customWidth="1"/>
    <col min="8464" max="8464" width="11.125" style="55" customWidth="1"/>
    <col min="8465" max="8467" width="13.375" style="55" customWidth="1"/>
    <col min="8468" max="8468" width="15.875" style="55" customWidth="1"/>
    <col min="8469" max="8469" width="14.125" style="55" customWidth="1"/>
    <col min="8470" max="8695" width="9" style="55"/>
    <col min="8696" max="8696" width="5.875" style="55" customWidth="1"/>
    <col min="8697" max="8697" width="13.125" style="55" customWidth="1"/>
    <col min="8698" max="8698" width="33.75" style="55" customWidth="1"/>
    <col min="8699" max="8699" width="21.5" style="55" customWidth="1"/>
    <col min="8700" max="8700" width="9.125" style="55" customWidth="1"/>
    <col min="8701" max="8701" width="6.25" style="55" customWidth="1"/>
    <col min="8702" max="8703" width="9.75" style="55" customWidth="1"/>
    <col min="8704" max="8704" width="10.875" style="55" customWidth="1"/>
    <col min="8705" max="8706" width="8.375" style="55" customWidth="1"/>
    <col min="8707" max="8707" width="8.125" style="55" customWidth="1"/>
    <col min="8708" max="8708" width="10" style="55" customWidth="1"/>
    <col min="8709" max="8710" width="9.375" style="55" customWidth="1"/>
    <col min="8711" max="8711" width="10" style="55" customWidth="1"/>
    <col min="8712" max="8712" width="6.25" style="55" customWidth="1"/>
    <col min="8713" max="8713" width="15.875" style="55" customWidth="1"/>
    <col min="8714" max="8714" width="8.625" style="55" customWidth="1"/>
    <col min="8715" max="8715" width="13.375" style="55" customWidth="1"/>
    <col min="8716" max="8716" width="12.25" style="55" customWidth="1"/>
    <col min="8717" max="8717" width="8.625" style="55" customWidth="1"/>
    <col min="8718" max="8718" width="13.375" style="55" customWidth="1"/>
    <col min="8719" max="8719" width="12.875" style="55" customWidth="1"/>
    <col min="8720" max="8720" width="11.125" style="55" customWidth="1"/>
    <col min="8721" max="8723" width="13.375" style="55" customWidth="1"/>
    <col min="8724" max="8724" width="15.875" style="55" customWidth="1"/>
    <col min="8725" max="8725" width="14.125" style="55" customWidth="1"/>
    <col min="8726" max="8951" width="9" style="55"/>
    <col min="8952" max="8952" width="5.875" style="55" customWidth="1"/>
    <col min="8953" max="8953" width="13.125" style="55" customWidth="1"/>
    <col min="8954" max="8954" width="33.75" style="55" customWidth="1"/>
    <col min="8955" max="8955" width="21.5" style="55" customWidth="1"/>
    <col min="8956" max="8956" width="9.125" style="55" customWidth="1"/>
    <col min="8957" max="8957" width="6.25" style="55" customWidth="1"/>
    <col min="8958" max="8959" width="9.75" style="55" customWidth="1"/>
    <col min="8960" max="8960" width="10.875" style="55" customWidth="1"/>
    <col min="8961" max="8962" width="8.375" style="55" customWidth="1"/>
    <col min="8963" max="8963" width="8.125" style="55" customWidth="1"/>
    <col min="8964" max="8964" width="10" style="55" customWidth="1"/>
    <col min="8965" max="8966" width="9.375" style="55" customWidth="1"/>
    <col min="8967" max="8967" width="10" style="55" customWidth="1"/>
    <col min="8968" max="8968" width="6.25" style="55" customWidth="1"/>
    <col min="8969" max="8969" width="15.875" style="55" customWidth="1"/>
    <col min="8970" max="8970" width="8.625" style="55" customWidth="1"/>
    <col min="8971" max="8971" width="13.375" style="55" customWidth="1"/>
    <col min="8972" max="8972" width="12.25" style="55" customWidth="1"/>
    <col min="8973" max="8973" width="8.625" style="55" customWidth="1"/>
    <col min="8974" max="8974" width="13.375" style="55" customWidth="1"/>
    <col min="8975" max="8975" width="12.875" style="55" customWidth="1"/>
    <col min="8976" max="8976" width="11.125" style="55" customWidth="1"/>
    <col min="8977" max="8979" width="13.375" style="55" customWidth="1"/>
    <col min="8980" max="8980" width="15.875" style="55" customWidth="1"/>
    <col min="8981" max="8981" width="14.125" style="55" customWidth="1"/>
    <col min="8982" max="9207" width="9" style="55"/>
    <col min="9208" max="9208" width="5.875" style="55" customWidth="1"/>
    <col min="9209" max="9209" width="13.125" style="55" customWidth="1"/>
    <col min="9210" max="9210" width="33.75" style="55" customWidth="1"/>
    <col min="9211" max="9211" width="21.5" style="55" customWidth="1"/>
    <col min="9212" max="9212" width="9.125" style="55" customWidth="1"/>
    <col min="9213" max="9213" width="6.25" style="55" customWidth="1"/>
    <col min="9214" max="9215" width="9.75" style="55" customWidth="1"/>
    <col min="9216" max="9216" width="10.875" style="55" customWidth="1"/>
    <col min="9217" max="9218" width="8.375" style="55" customWidth="1"/>
    <col min="9219" max="9219" width="8.125" style="55" customWidth="1"/>
    <col min="9220" max="9220" width="10" style="55" customWidth="1"/>
    <col min="9221" max="9222" width="9.375" style="55" customWidth="1"/>
    <col min="9223" max="9223" width="10" style="55" customWidth="1"/>
    <col min="9224" max="9224" width="6.25" style="55" customWidth="1"/>
    <col min="9225" max="9225" width="15.875" style="55" customWidth="1"/>
    <col min="9226" max="9226" width="8.625" style="55" customWidth="1"/>
    <col min="9227" max="9227" width="13.375" style="55" customWidth="1"/>
    <col min="9228" max="9228" width="12.25" style="55" customWidth="1"/>
    <col min="9229" max="9229" width="8.625" style="55" customWidth="1"/>
    <col min="9230" max="9230" width="13.375" style="55" customWidth="1"/>
    <col min="9231" max="9231" width="12.875" style="55" customWidth="1"/>
    <col min="9232" max="9232" width="11.125" style="55" customWidth="1"/>
    <col min="9233" max="9235" width="13.375" style="55" customWidth="1"/>
    <col min="9236" max="9236" width="15.875" style="55" customWidth="1"/>
    <col min="9237" max="9237" width="14.125" style="55" customWidth="1"/>
    <col min="9238" max="9463" width="9" style="55"/>
    <col min="9464" max="9464" width="5.875" style="55" customWidth="1"/>
    <col min="9465" max="9465" width="13.125" style="55" customWidth="1"/>
    <col min="9466" max="9466" width="33.75" style="55" customWidth="1"/>
    <col min="9467" max="9467" width="21.5" style="55" customWidth="1"/>
    <col min="9468" max="9468" width="9.125" style="55" customWidth="1"/>
    <col min="9469" max="9469" width="6.25" style="55" customWidth="1"/>
    <col min="9470" max="9471" width="9.75" style="55" customWidth="1"/>
    <col min="9472" max="9472" width="10.875" style="55" customWidth="1"/>
    <col min="9473" max="9474" width="8.375" style="55" customWidth="1"/>
    <col min="9475" max="9475" width="8.125" style="55" customWidth="1"/>
    <col min="9476" max="9476" width="10" style="55" customWidth="1"/>
    <col min="9477" max="9478" width="9.375" style="55" customWidth="1"/>
    <col min="9479" max="9479" width="10" style="55" customWidth="1"/>
    <col min="9480" max="9480" width="6.25" style="55" customWidth="1"/>
    <col min="9481" max="9481" width="15.875" style="55" customWidth="1"/>
    <col min="9482" max="9482" width="8.625" style="55" customWidth="1"/>
    <col min="9483" max="9483" width="13.375" style="55" customWidth="1"/>
    <col min="9484" max="9484" width="12.25" style="55" customWidth="1"/>
    <col min="9485" max="9485" width="8.625" style="55" customWidth="1"/>
    <col min="9486" max="9486" width="13.375" style="55" customWidth="1"/>
    <col min="9487" max="9487" width="12.875" style="55" customWidth="1"/>
    <col min="9488" max="9488" width="11.125" style="55" customWidth="1"/>
    <col min="9489" max="9491" width="13.375" style="55" customWidth="1"/>
    <col min="9492" max="9492" width="15.875" style="55" customWidth="1"/>
    <col min="9493" max="9493" width="14.125" style="55" customWidth="1"/>
    <col min="9494" max="9719" width="9" style="55"/>
    <col min="9720" max="9720" width="5.875" style="55" customWidth="1"/>
    <col min="9721" max="9721" width="13.125" style="55" customWidth="1"/>
    <col min="9722" max="9722" width="33.75" style="55" customWidth="1"/>
    <col min="9723" max="9723" width="21.5" style="55" customWidth="1"/>
    <col min="9724" max="9724" width="9.125" style="55" customWidth="1"/>
    <col min="9725" max="9725" width="6.25" style="55" customWidth="1"/>
    <col min="9726" max="9727" width="9.75" style="55" customWidth="1"/>
    <col min="9728" max="9728" width="10.875" style="55" customWidth="1"/>
    <col min="9729" max="9730" width="8.375" style="55" customWidth="1"/>
    <col min="9731" max="9731" width="8.125" style="55" customWidth="1"/>
    <col min="9732" max="9732" width="10" style="55" customWidth="1"/>
    <col min="9733" max="9734" width="9.375" style="55" customWidth="1"/>
    <col min="9735" max="9735" width="10" style="55" customWidth="1"/>
    <col min="9736" max="9736" width="6.25" style="55" customWidth="1"/>
    <col min="9737" max="9737" width="15.875" style="55" customWidth="1"/>
    <col min="9738" max="9738" width="8.625" style="55" customWidth="1"/>
    <col min="9739" max="9739" width="13.375" style="55" customWidth="1"/>
    <col min="9740" max="9740" width="12.25" style="55" customWidth="1"/>
    <col min="9741" max="9741" width="8.625" style="55" customWidth="1"/>
    <col min="9742" max="9742" width="13.375" style="55" customWidth="1"/>
    <col min="9743" max="9743" width="12.875" style="55" customWidth="1"/>
    <col min="9744" max="9744" width="11.125" style="55" customWidth="1"/>
    <col min="9745" max="9747" width="13.375" style="55" customWidth="1"/>
    <col min="9748" max="9748" width="15.875" style="55" customWidth="1"/>
    <col min="9749" max="9749" width="14.125" style="55" customWidth="1"/>
    <col min="9750" max="9975" width="9" style="55"/>
    <col min="9976" max="9976" width="5.875" style="55" customWidth="1"/>
    <col min="9977" max="9977" width="13.125" style="55" customWidth="1"/>
    <col min="9978" max="9978" width="33.75" style="55" customWidth="1"/>
    <col min="9979" max="9979" width="21.5" style="55" customWidth="1"/>
    <col min="9980" max="9980" width="9.125" style="55" customWidth="1"/>
    <col min="9981" max="9981" width="6.25" style="55" customWidth="1"/>
    <col min="9982" max="9983" width="9.75" style="55" customWidth="1"/>
    <col min="9984" max="9984" width="10.875" style="55" customWidth="1"/>
    <col min="9985" max="9986" width="8.375" style="55" customWidth="1"/>
    <col min="9987" max="9987" width="8.125" style="55" customWidth="1"/>
    <col min="9988" max="9988" width="10" style="55" customWidth="1"/>
    <col min="9989" max="9990" width="9.375" style="55" customWidth="1"/>
    <col min="9991" max="9991" width="10" style="55" customWidth="1"/>
    <col min="9992" max="9992" width="6.25" style="55" customWidth="1"/>
    <col min="9993" max="9993" width="15.875" style="55" customWidth="1"/>
    <col min="9994" max="9994" width="8.625" style="55" customWidth="1"/>
    <col min="9995" max="9995" width="13.375" style="55" customWidth="1"/>
    <col min="9996" max="9996" width="12.25" style="55" customWidth="1"/>
    <col min="9997" max="9997" width="8.625" style="55" customWidth="1"/>
    <col min="9998" max="9998" width="13.375" style="55" customWidth="1"/>
    <col min="9999" max="9999" width="12.875" style="55" customWidth="1"/>
    <col min="10000" max="10000" width="11.125" style="55" customWidth="1"/>
    <col min="10001" max="10003" width="13.375" style="55" customWidth="1"/>
    <col min="10004" max="10004" width="15.875" style="55" customWidth="1"/>
    <col min="10005" max="10005" width="14.125" style="55" customWidth="1"/>
    <col min="10006" max="10231" width="9" style="55"/>
    <col min="10232" max="10232" width="5.875" style="55" customWidth="1"/>
    <col min="10233" max="10233" width="13.125" style="55" customWidth="1"/>
    <col min="10234" max="10234" width="33.75" style="55" customWidth="1"/>
    <col min="10235" max="10235" width="21.5" style="55" customWidth="1"/>
    <col min="10236" max="10236" width="9.125" style="55" customWidth="1"/>
    <col min="10237" max="10237" width="6.25" style="55" customWidth="1"/>
    <col min="10238" max="10239" width="9.75" style="55" customWidth="1"/>
    <col min="10240" max="10240" width="10.875" style="55" customWidth="1"/>
    <col min="10241" max="10242" width="8.375" style="55" customWidth="1"/>
    <col min="10243" max="10243" width="8.125" style="55" customWidth="1"/>
    <col min="10244" max="10244" width="10" style="55" customWidth="1"/>
    <col min="10245" max="10246" width="9.375" style="55" customWidth="1"/>
    <col min="10247" max="10247" width="10" style="55" customWidth="1"/>
    <col min="10248" max="10248" width="6.25" style="55" customWidth="1"/>
    <col min="10249" max="10249" width="15.875" style="55" customWidth="1"/>
    <col min="10250" max="10250" width="8.625" style="55" customWidth="1"/>
    <col min="10251" max="10251" width="13.375" style="55" customWidth="1"/>
    <col min="10252" max="10252" width="12.25" style="55" customWidth="1"/>
    <col min="10253" max="10253" width="8.625" style="55" customWidth="1"/>
    <col min="10254" max="10254" width="13.375" style="55" customWidth="1"/>
    <col min="10255" max="10255" width="12.875" style="55" customWidth="1"/>
    <col min="10256" max="10256" width="11.125" style="55" customWidth="1"/>
    <col min="10257" max="10259" width="13.375" style="55" customWidth="1"/>
    <col min="10260" max="10260" width="15.875" style="55" customWidth="1"/>
    <col min="10261" max="10261" width="14.125" style="55" customWidth="1"/>
    <col min="10262" max="10487" width="9" style="55"/>
    <col min="10488" max="10488" width="5.875" style="55" customWidth="1"/>
    <col min="10489" max="10489" width="13.125" style="55" customWidth="1"/>
    <col min="10490" max="10490" width="33.75" style="55" customWidth="1"/>
    <col min="10491" max="10491" width="21.5" style="55" customWidth="1"/>
    <col min="10492" max="10492" width="9.125" style="55" customWidth="1"/>
    <col min="10493" max="10493" width="6.25" style="55" customWidth="1"/>
    <col min="10494" max="10495" width="9.75" style="55" customWidth="1"/>
    <col min="10496" max="10496" width="10.875" style="55" customWidth="1"/>
    <col min="10497" max="10498" width="8.375" style="55" customWidth="1"/>
    <col min="10499" max="10499" width="8.125" style="55" customWidth="1"/>
    <col min="10500" max="10500" width="10" style="55" customWidth="1"/>
    <col min="10501" max="10502" width="9.375" style="55" customWidth="1"/>
    <col min="10503" max="10503" width="10" style="55" customWidth="1"/>
    <col min="10504" max="10504" width="6.25" style="55" customWidth="1"/>
    <col min="10505" max="10505" width="15.875" style="55" customWidth="1"/>
    <col min="10506" max="10506" width="8.625" style="55" customWidth="1"/>
    <col min="10507" max="10507" width="13.375" style="55" customWidth="1"/>
    <col min="10508" max="10508" width="12.25" style="55" customWidth="1"/>
    <col min="10509" max="10509" width="8.625" style="55" customWidth="1"/>
    <col min="10510" max="10510" width="13.375" style="55" customWidth="1"/>
    <col min="10511" max="10511" width="12.875" style="55" customWidth="1"/>
    <col min="10512" max="10512" width="11.125" style="55" customWidth="1"/>
    <col min="10513" max="10515" width="13.375" style="55" customWidth="1"/>
    <col min="10516" max="10516" width="15.875" style="55" customWidth="1"/>
    <col min="10517" max="10517" width="14.125" style="55" customWidth="1"/>
    <col min="10518" max="10743" width="9" style="55"/>
    <col min="10744" max="10744" width="5.875" style="55" customWidth="1"/>
    <col min="10745" max="10745" width="13.125" style="55" customWidth="1"/>
    <col min="10746" max="10746" width="33.75" style="55" customWidth="1"/>
    <col min="10747" max="10747" width="21.5" style="55" customWidth="1"/>
    <col min="10748" max="10748" width="9.125" style="55" customWidth="1"/>
    <col min="10749" max="10749" width="6.25" style="55" customWidth="1"/>
    <col min="10750" max="10751" width="9.75" style="55" customWidth="1"/>
    <col min="10752" max="10752" width="10.875" style="55" customWidth="1"/>
    <col min="10753" max="10754" width="8.375" style="55" customWidth="1"/>
    <col min="10755" max="10755" width="8.125" style="55" customWidth="1"/>
    <col min="10756" max="10756" width="10" style="55" customWidth="1"/>
    <col min="10757" max="10758" width="9.375" style="55" customWidth="1"/>
    <col min="10759" max="10759" width="10" style="55" customWidth="1"/>
    <col min="10760" max="10760" width="6.25" style="55" customWidth="1"/>
    <col min="10761" max="10761" width="15.875" style="55" customWidth="1"/>
    <col min="10762" max="10762" width="8.625" style="55" customWidth="1"/>
    <col min="10763" max="10763" width="13.375" style="55" customWidth="1"/>
    <col min="10764" max="10764" width="12.25" style="55" customWidth="1"/>
    <col min="10765" max="10765" width="8.625" style="55" customWidth="1"/>
    <col min="10766" max="10766" width="13.375" style="55" customWidth="1"/>
    <col min="10767" max="10767" width="12.875" style="55" customWidth="1"/>
    <col min="10768" max="10768" width="11.125" style="55" customWidth="1"/>
    <col min="10769" max="10771" width="13.375" style="55" customWidth="1"/>
    <col min="10772" max="10772" width="15.875" style="55" customWidth="1"/>
    <col min="10773" max="10773" width="14.125" style="55" customWidth="1"/>
    <col min="10774" max="10999" width="9" style="55"/>
    <col min="11000" max="11000" width="5.875" style="55" customWidth="1"/>
    <col min="11001" max="11001" width="13.125" style="55" customWidth="1"/>
    <col min="11002" max="11002" width="33.75" style="55" customWidth="1"/>
    <col min="11003" max="11003" width="21.5" style="55" customWidth="1"/>
    <col min="11004" max="11004" width="9.125" style="55" customWidth="1"/>
    <col min="11005" max="11005" width="6.25" style="55" customWidth="1"/>
    <col min="11006" max="11007" width="9.75" style="55" customWidth="1"/>
    <col min="11008" max="11008" width="10.875" style="55" customWidth="1"/>
    <col min="11009" max="11010" width="8.375" style="55" customWidth="1"/>
    <col min="11011" max="11011" width="8.125" style="55" customWidth="1"/>
    <col min="11012" max="11012" width="10" style="55" customWidth="1"/>
    <col min="11013" max="11014" width="9.375" style="55" customWidth="1"/>
    <col min="11015" max="11015" width="10" style="55" customWidth="1"/>
    <col min="11016" max="11016" width="6.25" style="55" customWidth="1"/>
    <col min="11017" max="11017" width="15.875" style="55" customWidth="1"/>
    <col min="11018" max="11018" width="8.625" style="55" customWidth="1"/>
    <col min="11019" max="11019" width="13.375" style="55" customWidth="1"/>
    <col min="11020" max="11020" width="12.25" style="55" customWidth="1"/>
    <col min="11021" max="11021" width="8.625" style="55" customWidth="1"/>
    <col min="11022" max="11022" width="13.375" style="55" customWidth="1"/>
    <col min="11023" max="11023" width="12.875" style="55" customWidth="1"/>
    <col min="11024" max="11024" width="11.125" style="55" customWidth="1"/>
    <col min="11025" max="11027" width="13.375" style="55" customWidth="1"/>
    <col min="11028" max="11028" width="15.875" style="55" customWidth="1"/>
    <col min="11029" max="11029" width="14.125" style="55" customWidth="1"/>
    <col min="11030" max="11255" width="9" style="55"/>
    <col min="11256" max="11256" width="5.875" style="55" customWidth="1"/>
    <col min="11257" max="11257" width="13.125" style="55" customWidth="1"/>
    <col min="11258" max="11258" width="33.75" style="55" customWidth="1"/>
    <col min="11259" max="11259" width="21.5" style="55" customWidth="1"/>
    <col min="11260" max="11260" width="9.125" style="55" customWidth="1"/>
    <col min="11261" max="11261" width="6.25" style="55" customWidth="1"/>
    <col min="11262" max="11263" width="9.75" style="55" customWidth="1"/>
    <col min="11264" max="11264" width="10.875" style="55" customWidth="1"/>
    <col min="11265" max="11266" width="8.375" style="55" customWidth="1"/>
    <col min="11267" max="11267" width="8.125" style="55" customWidth="1"/>
    <col min="11268" max="11268" width="10" style="55" customWidth="1"/>
    <col min="11269" max="11270" width="9.375" style="55" customWidth="1"/>
    <col min="11271" max="11271" width="10" style="55" customWidth="1"/>
    <col min="11272" max="11272" width="6.25" style="55" customWidth="1"/>
    <col min="11273" max="11273" width="15.875" style="55" customWidth="1"/>
    <col min="11274" max="11274" width="8.625" style="55" customWidth="1"/>
    <col min="11275" max="11275" width="13.375" style="55" customWidth="1"/>
    <col min="11276" max="11276" width="12.25" style="55" customWidth="1"/>
    <col min="11277" max="11277" width="8.625" style="55" customWidth="1"/>
    <col min="11278" max="11278" width="13.375" style="55" customWidth="1"/>
    <col min="11279" max="11279" width="12.875" style="55" customWidth="1"/>
    <col min="11280" max="11280" width="11.125" style="55" customWidth="1"/>
    <col min="11281" max="11283" width="13.375" style="55" customWidth="1"/>
    <col min="11284" max="11284" width="15.875" style="55" customWidth="1"/>
    <col min="11285" max="11285" width="14.125" style="55" customWidth="1"/>
    <col min="11286" max="11511" width="9" style="55"/>
    <col min="11512" max="11512" width="5.875" style="55" customWidth="1"/>
    <col min="11513" max="11513" width="13.125" style="55" customWidth="1"/>
    <col min="11514" max="11514" width="33.75" style="55" customWidth="1"/>
    <col min="11515" max="11515" width="21.5" style="55" customWidth="1"/>
    <col min="11516" max="11516" width="9.125" style="55" customWidth="1"/>
    <col min="11517" max="11517" width="6.25" style="55" customWidth="1"/>
    <col min="11518" max="11519" width="9.75" style="55" customWidth="1"/>
    <col min="11520" max="11520" width="10.875" style="55" customWidth="1"/>
    <col min="11521" max="11522" width="8.375" style="55" customWidth="1"/>
    <col min="11523" max="11523" width="8.125" style="55" customWidth="1"/>
    <col min="11524" max="11524" width="10" style="55" customWidth="1"/>
    <col min="11525" max="11526" width="9.375" style="55" customWidth="1"/>
    <col min="11527" max="11527" width="10" style="55" customWidth="1"/>
    <col min="11528" max="11528" width="6.25" style="55" customWidth="1"/>
    <col min="11529" max="11529" width="15.875" style="55" customWidth="1"/>
    <col min="11530" max="11530" width="8.625" style="55" customWidth="1"/>
    <col min="11531" max="11531" width="13.375" style="55" customWidth="1"/>
    <col min="11532" max="11532" width="12.25" style="55" customWidth="1"/>
    <col min="11533" max="11533" width="8.625" style="55" customWidth="1"/>
    <col min="11534" max="11534" width="13.375" style="55" customWidth="1"/>
    <col min="11535" max="11535" width="12.875" style="55" customWidth="1"/>
    <col min="11536" max="11536" width="11.125" style="55" customWidth="1"/>
    <col min="11537" max="11539" width="13.375" style="55" customWidth="1"/>
    <col min="11540" max="11540" width="15.875" style="55" customWidth="1"/>
    <col min="11541" max="11541" width="14.125" style="55" customWidth="1"/>
    <col min="11542" max="11767" width="9" style="55"/>
    <col min="11768" max="11768" width="5.875" style="55" customWidth="1"/>
    <col min="11769" max="11769" width="13.125" style="55" customWidth="1"/>
    <col min="11770" max="11770" width="33.75" style="55" customWidth="1"/>
    <col min="11771" max="11771" width="21.5" style="55" customWidth="1"/>
    <col min="11772" max="11772" width="9.125" style="55" customWidth="1"/>
    <col min="11773" max="11773" width="6.25" style="55" customWidth="1"/>
    <col min="11774" max="11775" width="9.75" style="55" customWidth="1"/>
    <col min="11776" max="11776" width="10.875" style="55" customWidth="1"/>
    <col min="11777" max="11778" width="8.375" style="55" customWidth="1"/>
    <col min="11779" max="11779" width="8.125" style="55" customWidth="1"/>
    <col min="11780" max="11780" width="10" style="55" customWidth="1"/>
    <col min="11781" max="11782" width="9.375" style="55" customWidth="1"/>
    <col min="11783" max="11783" width="10" style="55" customWidth="1"/>
    <col min="11784" max="11784" width="6.25" style="55" customWidth="1"/>
    <col min="11785" max="11785" width="15.875" style="55" customWidth="1"/>
    <col min="11786" max="11786" width="8.625" style="55" customWidth="1"/>
    <col min="11787" max="11787" width="13.375" style="55" customWidth="1"/>
    <col min="11788" max="11788" width="12.25" style="55" customWidth="1"/>
    <col min="11789" max="11789" width="8.625" style="55" customWidth="1"/>
    <col min="11790" max="11790" width="13.375" style="55" customWidth="1"/>
    <col min="11791" max="11791" width="12.875" style="55" customWidth="1"/>
    <col min="11792" max="11792" width="11.125" style="55" customWidth="1"/>
    <col min="11793" max="11795" width="13.375" style="55" customWidth="1"/>
    <col min="11796" max="11796" width="15.875" style="55" customWidth="1"/>
    <col min="11797" max="11797" width="14.125" style="55" customWidth="1"/>
    <col min="11798" max="12023" width="9" style="55"/>
    <col min="12024" max="12024" width="5.875" style="55" customWidth="1"/>
    <col min="12025" max="12025" width="13.125" style="55" customWidth="1"/>
    <col min="12026" max="12026" width="33.75" style="55" customWidth="1"/>
    <col min="12027" max="12027" width="21.5" style="55" customWidth="1"/>
    <col min="12028" max="12028" width="9.125" style="55" customWidth="1"/>
    <col min="12029" max="12029" width="6.25" style="55" customWidth="1"/>
    <col min="12030" max="12031" width="9.75" style="55" customWidth="1"/>
    <col min="12032" max="12032" width="10.875" style="55" customWidth="1"/>
    <col min="12033" max="12034" width="8.375" style="55" customWidth="1"/>
    <col min="12035" max="12035" width="8.125" style="55" customWidth="1"/>
    <col min="12036" max="12036" width="10" style="55" customWidth="1"/>
    <col min="12037" max="12038" width="9.375" style="55" customWidth="1"/>
    <col min="12039" max="12039" width="10" style="55" customWidth="1"/>
    <col min="12040" max="12040" width="6.25" style="55" customWidth="1"/>
    <col min="12041" max="12041" width="15.875" style="55" customWidth="1"/>
    <col min="12042" max="12042" width="8.625" style="55" customWidth="1"/>
    <col min="12043" max="12043" width="13.375" style="55" customWidth="1"/>
    <col min="12044" max="12044" width="12.25" style="55" customWidth="1"/>
    <col min="12045" max="12045" width="8.625" style="55" customWidth="1"/>
    <col min="12046" max="12046" width="13.375" style="55" customWidth="1"/>
    <col min="12047" max="12047" width="12.875" style="55" customWidth="1"/>
    <col min="12048" max="12048" width="11.125" style="55" customWidth="1"/>
    <col min="12049" max="12051" width="13.375" style="55" customWidth="1"/>
    <col min="12052" max="12052" width="15.875" style="55" customWidth="1"/>
    <col min="12053" max="12053" width="14.125" style="55" customWidth="1"/>
    <col min="12054" max="12279" width="9" style="55"/>
    <col min="12280" max="12280" width="5.875" style="55" customWidth="1"/>
    <col min="12281" max="12281" width="13.125" style="55" customWidth="1"/>
    <col min="12282" max="12282" width="33.75" style="55" customWidth="1"/>
    <col min="12283" max="12283" width="21.5" style="55" customWidth="1"/>
    <col min="12284" max="12284" width="9.125" style="55" customWidth="1"/>
    <col min="12285" max="12285" width="6.25" style="55" customWidth="1"/>
    <col min="12286" max="12287" width="9.75" style="55" customWidth="1"/>
    <col min="12288" max="12288" width="10.875" style="55" customWidth="1"/>
    <col min="12289" max="12290" width="8.375" style="55" customWidth="1"/>
    <col min="12291" max="12291" width="8.125" style="55" customWidth="1"/>
    <col min="12292" max="12292" width="10" style="55" customWidth="1"/>
    <col min="12293" max="12294" width="9.375" style="55" customWidth="1"/>
    <col min="12295" max="12295" width="10" style="55" customWidth="1"/>
    <col min="12296" max="12296" width="6.25" style="55" customWidth="1"/>
    <col min="12297" max="12297" width="15.875" style="55" customWidth="1"/>
    <col min="12298" max="12298" width="8.625" style="55" customWidth="1"/>
    <col min="12299" max="12299" width="13.375" style="55" customWidth="1"/>
    <col min="12300" max="12300" width="12.25" style="55" customWidth="1"/>
    <col min="12301" max="12301" width="8.625" style="55" customWidth="1"/>
    <col min="12302" max="12302" width="13.375" style="55" customWidth="1"/>
    <col min="12303" max="12303" width="12.875" style="55" customWidth="1"/>
    <col min="12304" max="12304" width="11.125" style="55" customWidth="1"/>
    <col min="12305" max="12307" width="13.375" style="55" customWidth="1"/>
    <col min="12308" max="12308" width="15.875" style="55" customWidth="1"/>
    <col min="12309" max="12309" width="14.125" style="55" customWidth="1"/>
    <col min="12310" max="12535" width="9" style="55"/>
    <col min="12536" max="12536" width="5.875" style="55" customWidth="1"/>
    <col min="12537" max="12537" width="13.125" style="55" customWidth="1"/>
    <col min="12538" max="12538" width="33.75" style="55" customWidth="1"/>
    <col min="12539" max="12539" width="21.5" style="55" customWidth="1"/>
    <col min="12540" max="12540" width="9.125" style="55" customWidth="1"/>
    <col min="12541" max="12541" width="6.25" style="55" customWidth="1"/>
    <col min="12542" max="12543" width="9.75" style="55" customWidth="1"/>
    <col min="12544" max="12544" width="10.875" style="55" customWidth="1"/>
    <col min="12545" max="12546" width="8.375" style="55" customWidth="1"/>
    <col min="12547" max="12547" width="8.125" style="55" customWidth="1"/>
    <col min="12548" max="12548" width="10" style="55" customWidth="1"/>
    <col min="12549" max="12550" width="9.375" style="55" customWidth="1"/>
    <col min="12551" max="12551" width="10" style="55" customWidth="1"/>
    <col min="12552" max="12552" width="6.25" style="55" customWidth="1"/>
    <col min="12553" max="12553" width="15.875" style="55" customWidth="1"/>
    <col min="12554" max="12554" width="8.625" style="55" customWidth="1"/>
    <col min="12555" max="12555" width="13.375" style="55" customWidth="1"/>
    <col min="12556" max="12556" width="12.25" style="55" customWidth="1"/>
    <col min="12557" max="12557" width="8.625" style="55" customWidth="1"/>
    <col min="12558" max="12558" width="13.375" style="55" customWidth="1"/>
    <col min="12559" max="12559" width="12.875" style="55" customWidth="1"/>
    <col min="12560" max="12560" width="11.125" style="55" customWidth="1"/>
    <col min="12561" max="12563" width="13.375" style="55" customWidth="1"/>
    <col min="12564" max="12564" width="15.875" style="55" customWidth="1"/>
    <col min="12565" max="12565" width="14.125" style="55" customWidth="1"/>
    <col min="12566" max="12791" width="9" style="55"/>
    <col min="12792" max="12792" width="5.875" style="55" customWidth="1"/>
    <col min="12793" max="12793" width="13.125" style="55" customWidth="1"/>
    <col min="12794" max="12794" width="33.75" style="55" customWidth="1"/>
    <col min="12795" max="12795" width="21.5" style="55" customWidth="1"/>
    <col min="12796" max="12796" width="9.125" style="55" customWidth="1"/>
    <col min="12797" max="12797" width="6.25" style="55" customWidth="1"/>
    <col min="12798" max="12799" width="9.75" style="55" customWidth="1"/>
    <col min="12800" max="12800" width="10.875" style="55" customWidth="1"/>
    <col min="12801" max="12802" width="8.375" style="55" customWidth="1"/>
    <col min="12803" max="12803" width="8.125" style="55" customWidth="1"/>
    <col min="12804" max="12804" width="10" style="55" customWidth="1"/>
    <col min="12805" max="12806" width="9.375" style="55" customWidth="1"/>
    <col min="12807" max="12807" width="10" style="55" customWidth="1"/>
    <col min="12808" max="12808" width="6.25" style="55" customWidth="1"/>
    <col min="12809" max="12809" width="15.875" style="55" customWidth="1"/>
    <col min="12810" max="12810" width="8.625" style="55" customWidth="1"/>
    <col min="12811" max="12811" width="13.375" style="55" customWidth="1"/>
    <col min="12812" max="12812" width="12.25" style="55" customWidth="1"/>
    <col min="12813" max="12813" width="8.625" style="55" customWidth="1"/>
    <col min="12814" max="12814" width="13.375" style="55" customWidth="1"/>
    <col min="12815" max="12815" width="12.875" style="55" customWidth="1"/>
    <col min="12816" max="12816" width="11.125" style="55" customWidth="1"/>
    <col min="12817" max="12819" width="13.375" style="55" customWidth="1"/>
    <col min="12820" max="12820" width="15.875" style="55" customWidth="1"/>
    <col min="12821" max="12821" width="14.125" style="55" customWidth="1"/>
    <col min="12822" max="13047" width="9" style="55"/>
    <col min="13048" max="13048" width="5.875" style="55" customWidth="1"/>
    <col min="13049" max="13049" width="13.125" style="55" customWidth="1"/>
    <col min="13050" max="13050" width="33.75" style="55" customWidth="1"/>
    <col min="13051" max="13051" width="21.5" style="55" customWidth="1"/>
    <col min="13052" max="13052" width="9.125" style="55" customWidth="1"/>
    <col min="13053" max="13053" width="6.25" style="55" customWidth="1"/>
    <col min="13054" max="13055" width="9.75" style="55" customWidth="1"/>
    <col min="13056" max="13056" width="10.875" style="55" customWidth="1"/>
    <col min="13057" max="13058" width="8.375" style="55" customWidth="1"/>
    <col min="13059" max="13059" width="8.125" style="55" customWidth="1"/>
    <col min="13060" max="13060" width="10" style="55" customWidth="1"/>
    <col min="13061" max="13062" width="9.375" style="55" customWidth="1"/>
    <col min="13063" max="13063" width="10" style="55" customWidth="1"/>
    <col min="13064" max="13064" width="6.25" style="55" customWidth="1"/>
    <col min="13065" max="13065" width="15.875" style="55" customWidth="1"/>
    <col min="13066" max="13066" width="8.625" style="55" customWidth="1"/>
    <col min="13067" max="13067" width="13.375" style="55" customWidth="1"/>
    <col min="13068" max="13068" width="12.25" style="55" customWidth="1"/>
    <col min="13069" max="13069" width="8.625" style="55" customWidth="1"/>
    <col min="13070" max="13070" width="13.375" style="55" customWidth="1"/>
    <col min="13071" max="13071" width="12.875" style="55" customWidth="1"/>
    <col min="13072" max="13072" width="11.125" style="55" customWidth="1"/>
    <col min="13073" max="13075" width="13.375" style="55" customWidth="1"/>
    <col min="13076" max="13076" width="15.875" style="55" customWidth="1"/>
    <col min="13077" max="13077" width="14.125" style="55" customWidth="1"/>
    <col min="13078" max="13303" width="9" style="55"/>
    <col min="13304" max="13304" width="5.875" style="55" customWidth="1"/>
    <col min="13305" max="13305" width="13.125" style="55" customWidth="1"/>
    <col min="13306" max="13306" width="33.75" style="55" customWidth="1"/>
    <col min="13307" max="13307" width="21.5" style="55" customWidth="1"/>
    <col min="13308" max="13308" width="9.125" style="55" customWidth="1"/>
    <col min="13309" max="13309" width="6.25" style="55" customWidth="1"/>
    <col min="13310" max="13311" width="9.75" style="55" customWidth="1"/>
    <col min="13312" max="13312" width="10.875" style="55" customWidth="1"/>
    <col min="13313" max="13314" width="8.375" style="55" customWidth="1"/>
    <col min="13315" max="13315" width="8.125" style="55" customWidth="1"/>
    <col min="13316" max="13316" width="10" style="55" customWidth="1"/>
    <col min="13317" max="13318" width="9.375" style="55" customWidth="1"/>
    <col min="13319" max="13319" width="10" style="55" customWidth="1"/>
    <col min="13320" max="13320" width="6.25" style="55" customWidth="1"/>
    <col min="13321" max="13321" width="15.875" style="55" customWidth="1"/>
    <col min="13322" max="13322" width="8.625" style="55" customWidth="1"/>
    <col min="13323" max="13323" width="13.375" style="55" customWidth="1"/>
    <col min="13324" max="13324" width="12.25" style="55" customWidth="1"/>
    <col min="13325" max="13325" width="8.625" style="55" customWidth="1"/>
    <col min="13326" max="13326" width="13.375" style="55" customWidth="1"/>
    <col min="13327" max="13327" width="12.875" style="55" customWidth="1"/>
    <col min="13328" max="13328" width="11.125" style="55" customWidth="1"/>
    <col min="13329" max="13331" width="13.375" style="55" customWidth="1"/>
    <col min="13332" max="13332" width="15.875" style="55" customWidth="1"/>
    <col min="13333" max="13333" width="14.125" style="55" customWidth="1"/>
    <col min="13334" max="13559" width="9" style="55"/>
    <col min="13560" max="13560" width="5.875" style="55" customWidth="1"/>
    <col min="13561" max="13561" width="13.125" style="55" customWidth="1"/>
    <col min="13562" max="13562" width="33.75" style="55" customWidth="1"/>
    <col min="13563" max="13563" width="21.5" style="55" customWidth="1"/>
    <col min="13564" max="13564" width="9.125" style="55" customWidth="1"/>
    <col min="13565" max="13565" width="6.25" style="55" customWidth="1"/>
    <col min="13566" max="13567" width="9.75" style="55" customWidth="1"/>
    <col min="13568" max="13568" width="10.875" style="55" customWidth="1"/>
    <col min="13569" max="13570" width="8.375" style="55" customWidth="1"/>
    <col min="13571" max="13571" width="8.125" style="55" customWidth="1"/>
    <col min="13572" max="13572" width="10" style="55" customWidth="1"/>
    <col min="13573" max="13574" width="9.375" style="55" customWidth="1"/>
    <col min="13575" max="13575" width="10" style="55" customWidth="1"/>
    <col min="13576" max="13576" width="6.25" style="55" customWidth="1"/>
    <col min="13577" max="13577" width="15.875" style="55" customWidth="1"/>
    <col min="13578" max="13578" width="8.625" style="55" customWidth="1"/>
    <col min="13579" max="13579" width="13.375" style="55" customWidth="1"/>
    <col min="13580" max="13580" width="12.25" style="55" customWidth="1"/>
    <col min="13581" max="13581" width="8.625" style="55" customWidth="1"/>
    <col min="13582" max="13582" width="13.375" style="55" customWidth="1"/>
    <col min="13583" max="13583" width="12.875" style="55" customWidth="1"/>
    <col min="13584" max="13584" width="11.125" style="55" customWidth="1"/>
    <col min="13585" max="13587" width="13.375" style="55" customWidth="1"/>
    <col min="13588" max="13588" width="15.875" style="55" customWidth="1"/>
    <col min="13589" max="13589" width="14.125" style="55" customWidth="1"/>
    <col min="13590" max="13815" width="9" style="55"/>
    <col min="13816" max="13816" width="5.875" style="55" customWidth="1"/>
    <col min="13817" max="13817" width="13.125" style="55" customWidth="1"/>
    <col min="13818" max="13818" width="33.75" style="55" customWidth="1"/>
    <col min="13819" max="13819" width="21.5" style="55" customWidth="1"/>
    <col min="13820" max="13820" width="9.125" style="55" customWidth="1"/>
    <col min="13821" max="13821" width="6.25" style="55" customWidth="1"/>
    <col min="13822" max="13823" width="9.75" style="55" customWidth="1"/>
    <col min="13824" max="13824" width="10.875" style="55" customWidth="1"/>
    <col min="13825" max="13826" width="8.375" style="55" customWidth="1"/>
    <col min="13827" max="13827" width="8.125" style="55" customWidth="1"/>
    <col min="13828" max="13828" width="10" style="55" customWidth="1"/>
    <col min="13829" max="13830" width="9.375" style="55" customWidth="1"/>
    <col min="13831" max="13831" width="10" style="55" customWidth="1"/>
    <col min="13832" max="13832" width="6.25" style="55" customWidth="1"/>
    <col min="13833" max="13833" width="15.875" style="55" customWidth="1"/>
    <col min="13834" max="13834" width="8.625" style="55" customWidth="1"/>
    <col min="13835" max="13835" width="13.375" style="55" customWidth="1"/>
    <col min="13836" max="13836" width="12.25" style="55" customWidth="1"/>
    <col min="13837" max="13837" width="8.625" style="55" customWidth="1"/>
    <col min="13838" max="13838" width="13.375" style="55" customWidth="1"/>
    <col min="13839" max="13839" width="12.875" style="55" customWidth="1"/>
    <col min="13840" max="13840" width="11.125" style="55" customWidth="1"/>
    <col min="13841" max="13843" width="13.375" style="55" customWidth="1"/>
    <col min="13844" max="13844" width="15.875" style="55" customWidth="1"/>
    <col min="13845" max="13845" width="14.125" style="55" customWidth="1"/>
    <col min="13846" max="14071" width="9" style="55"/>
    <col min="14072" max="14072" width="5.875" style="55" customWidth="1"/>
    <col min="14073" max="14073" width="13.125" style="55" customWidth="1"/>
    <col min="14074" max="14074" width="33.75" style="55" customWidth="1"/>
    <col min="14075" max="14075" width="21.5" style="55" customWidth="1"/>
    <col min="14076" max="14076" width="9.125" style="55" customWidth="1"/>
    <col min="14077" max="14077" width="6.25" style="55" customWidth="1"/>
    <col min="14078" max="14079" width="9.75" style="55" customWidth="1"/>
    <col min="14080" max="14080" width="10.875" style="55" customWidth="1"/>
    <col min="14081" max="14082" width="8.375" style="55" customWidth="1"/>
    <col min="14083" max="14083" width="8.125" style="55" customWidth="1"/>
    <col min="14084" max="14084" width="10" style="55" customWidth="1"/>
    <col min="14085" max="14086" width="9.375" style="55" customWidth="1"/>
    <col min="14087" max="14087" width="10" style="55" customWidth="1"/>
    <col min="14088" max="14088" width="6.25" style="55" customWidth="1"/>
    <col min="14089" max="14089" width="15.875" style="55" customWidth="1"/>
    <col min="14090" max="14090" width="8.625" style="55" customWidth="1"/>
    <col min="14091" max="14091" width="13.375" style="55" customWidth="1"/>
    <col min="14092" max="14092" width="12.25" style="55" customWidth="1"/>
    <col min="14093" max="14093" width="8.625" style="55" customWidth="1"/>
    <col min="14094" max="14094" width="13.375" style="55" customWidth="1"/>
    <col min="14095" max="14095" width="12.875" style="55" customWidth="1"/>
    <col min="14096" max="14096" width="11.125" style="55" customWidth="1"/>
    <col min="14097" max="14099" width="13.375" style="55" customWidth="1"/>
    <col min="14100" max="14100" width="15.875" style="55" customWidth="1"/>
    <col min="14101" max="14101" width="14.125" style="55" customWidth="1"/>
    <col min="14102" max="14327" width="9" style="55"/>
    <col min="14328" max="14328" width="5.875" style="55" customWidth="1"/>
    <col min="14329" max="14329" width="13.125" style="55" customWidth="1"/>
    <col min="14330" max="14330" width="33.75" style="55" customWidth="1"/>
    <col min="14331" max="14331" width="21.5" style="55" customWidth="1"/>
    <col min="14332" max="14332" width="9.125" style="55" customWidth="1"/>
    <col min="14333" max="14333" width="6.25" style="55" customWidth="1"/>
    <col min="14334" max="14335" width="9.75" style="55" customWidth="1"/>
    <col min="14336" max="14336" width="10.875" style="55" customWidth="1"/>
    <col min="14337" max="14338" width="8.375" style="55" customWidth="1"/>
    <col min="14339" max="14339" width="8.125" style="55" customWidth="1"/>
    <col min="14340" max="14340" width="10" style="55" customWidth="1"/>
    <col min="14341" max="14342" width="9.375" style="55" customWidth="1"/>
    <col min="14343" max="14343" width="10" style="55" customWidth="1"/>
    <col min="14344" max="14344" width="6.25" style="55" customWidth="1"/>
    <col min="14345" max="14345" width="15.875" style="55" customWidth="1"/>
    <col min="14346" max="14346" width="8.625" style="55" customWidth="1"/>
    <col min="14347" max="14347" width="13.375" style="55" customWidth="1"/>
    <col min="14348" max="14348" width="12.25" style="55" customWidth="1"/>
    <col min="14349" max="14349" width="8.625" style="55" customWidth="1"/>
    <col min="14350" max="14350" width="13.375" style="55" customWidth="1"/>
    <col min="14351" max="14351" width="12.875" style="55" customWidth="1"/>
    <col min="14352" max="14352" width="11.125" style="55" customWidth="1"/>
    <col min="14353" max="14355" width="13.375" style="55" customWidth="1"/>
    <col min="14356" max="14356" width="15.875" style="55" customWidth="1"/>
    <col min="14357" max="14357" width="14.125" style="55" customWidth="1"/>
    <col min="14358" max="14583" width="9" style="55"/>
    <col min="14584" max="14584" width="5.875" style="55" customWidth="1"/>
    <col min="14585" max="14585" width="13.125" style="55" customWidth="1"/>
    <col min="14586" max="14586" width="33.75" style="55" customWidth="1"/>
    <col min="14587" max="14587" width="21.5" style="55" customWidth="1"/>
    <col min="14588" max="14588" width="9.125" style="55" customWidth="1"/>
    <col min="14589" max="14589" width="6.25" style="55" customWidth="1"/>
    <col min="14590" max="14591" width="9.75" style="55" customWidth="1"/>
    <col min="14592" max="14592" width="10.875" style="55" customWidth="1"/>
    <col min="14593" max="14594" width="8.375" style="55" customWidth="1"/>
    <col min="14595" max="14595" width="8.125" style="55" customWidth="1"/>
    <col min="14596" max="14596" width="10" style="55" customWidth="1"/>
    <col min="14597" max="14598" width="9.375" style="55" customWidth="1"/>
    <col min="14599" max="14599" width="10" style="55" customWidth="1"/>
    <col min="14600" max="14600" width="6.25" style="55" customWidth="1"/>
    <col min="14601" max="14601" width="15.875" style="55" customWidth="1"/>
    <col min="14602" max="14602" width="8.625" style="55" customWidth="1"/>
    <col min="14603" max="14603" width="13.375" style="55" customWidth="1"/>
    <col min="14604" max="14604" width="12.25" style="55" customWidth="1"/>
    <col min="14605" max="14605" width="8.625" style="55" customWidth="1"/>
    <col min="14606" max="14606" width="13.375" style="55" customWidth="1"/>
    <col min="14607" max="14607" width="12.875" style="55" customWidth="1"/>
    <col min="14608" max="14608" width="11.125" style="55" customWidth="1"/>
    <col min="14609" max="14611" width="13.375" style="55" customWidth="1"/>
    <col min="14612" max="14612" width="15.875" style="55" customWidth="1"/>
    <col min="14613" max="14613" width="14.125" style="55" customWidth="1"/>
    <col min="14614" max="14839" width="9" style="55"/>
    <col min="14840" max="14840" width="5.875" style="55" customWidth="1"/>
    <col min="14841" max="14841" width="13.125" style="55" customWidth="1"/>
    <col min="14842" max="14842" width="33.75" style="55" customWidth="1"/>
    <col min="14843" max="14843" width="21.5" style="55" customWidth="1"/>
    <col min="14844" max="14844" width="9.125" style="55" customWidth="1"/>
    <col min="14845" max="14845" width="6.25" style="55" customWidth="1"/>
    <col min="14846" max="14847" width="9.75" style="55" customWidth="1"/>
    <col min="14848" max="14848" width="10.875" style="55" customWidth="1"/>
    <col min="14849" max="14850" width="8.375" style="55" customWidth="1"/>
    <col min="14851" max="14851" width="8.125" style="55" customWidth="1"/>
    <col min="14852" max="14852" width="10" style="55" customWidth="1"/>
    <col min="14853" max="14854" width="9.375" style="55" customWidth="1"/>
    <col min="14855" max="14855" width="10" style="55" customWidth="1"/>
    <col min="14856" max="14856" width="6.25" style="55" customWidth="1"/>
    <col min="14857" max="14857" width="15.875" style="55" customWidth="1"/>
    <col min="14858" max="14858" width="8.625" style="55" customWidth="1"/>
    <col min="14859" max="14859" width="13.375" style="55" customWidth="1"/>
    <col min="14860" max="14860" width="12.25" style="55" customWidth="1"/>
    <col min="14861" max="14861" width="8.625" style="55" customWidth="1"/>
    <col min="14862" max="14862" width="13.375" style="55" customWidth="1"/>
    <col min="14863" max="14863" width="12.875" style="55" customWidth="1"/>
    <col min="14864" max="14864" width="11.125" style="55" customWidth="1"/>
    <col min="14865" max="14867" width="13.375" style="55" customWidth="1"/>
    <col min="14868" max="14868" width="15.875" style="55" customWidth="1"/>
    <col min="14869" max="14869" width="14.125" style="55" customWidth="1"/>
    <col min="14870" max="15095" width="9" style="55"/>
    <col min="15096" max="15096" width="5.875" style="55" customWidth="1"/>
    <col min="15097" max="15097" width="13.125" style="55" customWidth="1"/>
    <col min="15098" max="15098" width="33.75" style="55" customWidth="1"/>
    <col min="15099" max="15099" width="21.5" style="55" customWidth="1"/>
    <col min="15100" max="15100" width="9.125" style="55" customWidth="1"/>
    <col min="15101" max="15101" width="6.25" style="55" customWidth="1"/>
    <col min="15102" max="15103" width="9.75" style="55" customWidth="1"/>
    <col min="15104" max="15104" width="10.875" style="55" customWidth="1"/>
    <col min="15105" max="15106" width="8.375" style="55" customWidth="1"/>
    <col min="15107" max="15107" width="8.125" style="55" customWidth="1"/>
    <col min="15108" max="15108" width="10" style="55" customWidth="1"/>
    <col min="15109" max="15110" width="9.375" style="55" customWidth="1"/>
    <col min="15111" max="15111" width="10" style="55" customWidth="1"/>
    <col min="15112" max="15112" width="6.25" style="55" customWidth="1"/>
    <col min="15113" max="15113" width="15.875" style="55" customWidth="1"/>
    <col min="15114" max="15114" width="8.625" style="55" customWidth="1"/>
    <col min="15115" max="15115" width="13.375" style="55" customWidth="1"/>
    <col min="15116" max="15116" width="12.25" style="55" customWidth="1"/>
    <col min="15117" max="15117" width="8.625" style="55" customWidth="1"/>
    <col min="15118" max="15118" width="13.375" style="55" customWidth="1"/>
    <col min="15119" max="15119" width="12.875" style="55" customWidth="1"/>
    <col min="15120" max="15120" width="11.125" style="55" customWidth="1"/>
    <col min="15121" max="15123" width="13.375" style="55" customWidth="1"/>
    <col min="15124" max="15124" width="15.875" style="55" customWidth="1"/>
    <col min="15125" max="15125" width="14.125" style="55" customWidth="1"/>
    <col min="15126" max="15351" width="9" style="55"/>
    <col min="15352" max="15352" width="5.875" style="55" customWidth="1"/>
    <col min="15353" max="15353" width="13.125" style="55" customWidth="1"/>
    <col min="15354" max="15354" width="33.75" style="55" customWidth="1"/>
    <col min="15355" max="15355" width="21.5" style="55" customWidth="1"/>
    <col min="15356" max="15356" width="9.125" style="55" customWidth="1"/>
    <col min="15357" max="15357" width="6.25" style="55" customWidth="1"/>
    <col min="15358" max="15359" width="9.75" style="55" customWidth="1"/>
    <col min="15360" max="15360" width="10.875" style="55" customWidth="1"/>
    <col min="15361" max="15362" width="8.375" style="55" customWidth="1"/>
    <col min="15363" max="15363" width="8.125" style="55" customWidth="1"/>
    <col min="15364" max="15364" width="10" style="55" customWidth="1"/>
    <col min="15365" max="15366" width="9.375" style="55" customWidth="1"/>
    <col min="15367" max="15367" width="10" style="55" customWidth="1"/>
    <col min="15368" max="15368" width="6.25" style="55" customWidth="1"/>
    <col min="15369" max="15369" width="15.875" style="55" customWidth="1"/>
    <col min="15370" max="15370" width="8.625" style="55" customWidth="1"/>
    <col min="15371" max="15371" width="13.375" style="55" customWidth="1"/>
    <col min="15372" max="15372" width="12.25" style="55" customWidth="1"/>
    <col min="15373" max="15373" width="8.625" style="55" customWidth="1"/>
    <col min="15374" max="15374" width="13.375" style="55" customWidth="1"/>
    <col min="15375" max="15375" width="12.875" style="55" customWidth="1"/>
    <col min="15376" max="15376" width="11.125" style="55" customWidth="1"/>
    <col min="15377" max="15379" width="13.375" style="55" customWidth="1"/>
    <col min="15380" max="15380" width="15.875" style="55" customWidth="1"/>
    <col min="15381" max="15381" width="14.125" style="55" customWidth="1"/>
    <col min="15382" max="15607" width="9" style="55"/>
    <col min="15608" max="15608" width="5.875" style="55" customWidth="1"/>
    <col min="15609" max="15609" width="13.125" style="55" customWidth="1"/>
    <col min="15610" max="15610" width="33.75" style="55" customWidth="1"/>
    <col min="15611" max="15611" width="21.5" style="55" customWidth="1"/>
    <col min="15612" max="15612" width="9.125" style="55" customWidth="1"/>
    <col min="15613" max="15613" width="6.25" style="55" customWidth="1"/>
    <col min="15614" max="15615" width="9.75" style="55" customWidth="1"/>
    <col min="15616" max="15616" width="10.875" style="55" customWidth="1"/>
    <col min="15617" max="15618" width="8.375" style="55" customWidth="1"/>
    <col min="15619" max="15619" width="8.125" style="55" customWidth="1"/>
    <col min="15620" max="15620" width="10" style="55" customWidth="1"/>
    <col min="15621" max="15622" width="9.375" style="55" customWidth="1"/>
    <col min="15623" max="15623" width="10" style="55" customWidth="1"/>
    <col min="15624" max="15624" width="6.25" style="55" customWidth="1"/>
    <col min="15625" max="15625" width="15.875" style="55" customWidth="1"/>
    <col min="15626" max="15626" width="8.625" style="55" customWidth="1"/>
    <col min="15627" max="15627" width="13.375" style="55" customWidth="1"/>
    <col min="15628" max="15628" width="12.25" style="55" customWidth="1"/>
    <col min="15629" max="15629" width="8.625" style="55" customWidth="1"/>
    <col min="15630" max="15630" width="13.375" style="55" customWidth="1"/>
    <col min="15631" max="15631" width="12.875" style="55" customWidth="1"/>
    <col min="15632" max="15632" width="11.125" style="55" customWidth="1"/>
    <col min="15633" max="15635" width="13.375" style="55" customWidth="1"/>
    <col min="15636" max="15636" width="15.875" style="55" customWidth="1"/>
    <col min="15637" max="15637" width="14.125" style="55" customWidth="1"/>
    <col min="15638" max="15863" width="9" style="55"/>
    <col min="15864" max="15864" width="5.875" style="55" customWidth="1"/>
    <col min="15865" max="15865" width="13.125" style="55" customWidth="1"/>
    <col min="15866" max="15866" width="33.75" style="55" customWidth="1"/>
    <col min="15867" max="15867" width="21.5" style="55" customWidth="1"/>
    <col min="15868" max="15868" width="9.125" style="55" customWidth="1"/>
    <col min="15869" max="15869" width="6.25" style="55" customWidth="1"/>
    <col min="15870" max="15871" width="9.75" style="55" customWidth="1"/>
    <col min="15872" max="15872" width="10.875" style="55" customWidth="1"/>
    <col min="15873" max="15874" width="8.375" style="55" customWidth="1"/>
    <col min="15875" max="15875" width="8.125" style="55" customWidth="1"/>
    <col min="15876" max="15876" width="10" style="55" customWidth="1"/>
    <col min="15877" max="15878" width="9.375" style="55" customWidth="1"/>
    <col min="15879" max="15879" width="10" style="55" customWidth="1"/>
    <col min="15880" max="15880" width="6.25" style="55" customWidth="1"/>
    <col min="15881" max="15881" width="15.875" style="55" customWidth="1"/>
    <col min="15882" max="15882" width="8.625" style="55" customWidth="1"/>
    <col min="15883" max="15883" width="13.375" style="55" customWidth="1"/>
    <col min="15884" max="15884" width="12.25" style="55" customWidth="1"/>
    <col min="15885" max="15885" width="8.625" style="55" customWidth="1"/>
    <col min="15886" max="15886" width="13.375" style="55" customWidth="1"/>
    <col min="15887" max="15887" width="12.875" style="55" customWidth="1"/>
    <col min="15888" max="15888" width="11.125" style="55" customWidth="1"/>
    <col min="15889" max="15891" width="13.375" style="55" customWidth="1"/>
    <col min="15892" max="15892" width="15.875" style="55" customWidth="1"/>
    <col min="15893" max="15893" width="14.125" style="55" customWidth="1"/>
    <col min="15894" max="16119" width="9" style="55"/>
    <col min="16120" max="16120" width="5.875" style="55" customWidth="1"/>
    <col min="16121" max="16121" width="13.125" style="55" customWidth="1"/>
    <col min="16122" max="16122" width="33.75" style="55" customWidth="1"/>
    <col min="16123" max="16123" width="21.5" style="55" customWidth="1"/>
    <col min="16124" max="16124" width="9.125" style="55" customWidth="1"/>
    <col min="16125" max="16125" width="6.25" style="55" customWidth="1"/>
    <col min="16126" max="16127" width="9.75" style="55" customWidth="1"/>
    <col min="16128" max="16128" width="10.875" style="55" customWidth="1"/>
    <col min="16129" max="16130" width="8.375" style="55" customWidth="1"/>
    <col min="16131" max="16131" width="8.125" style="55" customWidth="1"/>
    <col min="16132" max="16132" width="10" style="55" customWidth="1"/>
    <col min="16133" max="16134" width="9.375" style="55" customWidth="1"/>
    <col min="16135" max="16135" width="10" style="55" customWidth="1"/>
    <col min="16136" max="16136" width="6.25" style="55" customWidth="1"/>
    <col min="16137" max="16137" width="15.875" style="55" customWidth="1"/>
    <col min="16138" max="16138" width="8.625" style="55" customWidth="1"/>
    <col min="16139" max="16139" width="13.375" style="55" customWidth="1"/>
    <col min="16140" max="16140" width="12.25" style="55" customWidth="1"/>
    <col min="16141" max="16141" width="8.625" style="55" customWidth="1"/>
    <col min="16142" max="16142" width="13.375" style="55" customWidth="1"/>
    <col min="16143" max="16143" width="12.875" style="55" customWidth="1"/>
    <col min="16144" max="16144" width="11.125" style="55" customWidth="1"/>
    <col min="16145" max="16147" width="13.375" style="55" customWidth="1"/>
    <col min="16148" max="16148" width="15.875" style="55" customWidth="1"/>
    <col min="16149" max="16149" width="14.125" style="55" customWidth="1"/>
    <col min="16150" max="16384" width="9" style="55"/>
  </cols>
  <sheetData>
    <row r="1" spans="1:21" s="19" customFormat="1" ht="33" customHeight="1">
      <c r="A1" s="159" t="s">
        <v>245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</row>
    <row r="2" spans="1:21" s="48" customFormat="1" ht="18.75" customHeight="1">
      <c r="A2" s="209" t="s">
        <v>128</v>
      </c>
      <c r="B2" s="209" t="s">
        <v>98</v>
      </c>
      <c r="C2" s="209" t="s">
        <v>99</v>
      </c>
      <c r="D2" s="209" t="s">
        <v>100</v>
      </c>
      <c r="E2" s="210" t="s">
        <v>101</v>
      </c>
      <c r="F2" s="210" t="s">
        <v>103</v>
      </c>
      <c r="G2" s="210" t="s">
        <v>104</v>
      </c>
      <c r="H2" s="210" t="s">
        <v>129</v>
      </c>
      <c r="I2" s="210" t="s">
        <v>105</v>
      </c>
      <c r="J2" s="210" t="s">
        <v>106</v>
      </c>
      <c r="K2" s="210" t="s">
        <v>107</v>
      </c>
      <c r="L2" s="209" t="s">
        <v>110</v>
      </c>
      <c r="M2" s="209"/>
      <c r="N2" s="215" t="s">
        <v>134</v>
      </c>
      <c r="O2" s="216"/>
      <c r="P2" s="209" t="s">
        <v>111</v>
      </c>
      <c r="Q2" s="209" t="s">
        <v>112</v>
      </c>
      <c r="R2" s="209" t="s">
        <v>113</v>
      </c>
      <c r="S2" s="209" t="s">
        <v>132</v>
      </c>
      <c r="T2" s="209" t="s">
        <v>133</v>
      </c>
      <c r="U2" s="209" t="s">
        <v>135</v>
      </c>
    </row>
    <row r="3" spans="1:21" s="50" customFormat="1" ht="27">
      <c r="A3" s="209"/>
      <c r="B3" s="209"/>
      <c r="C3" s="209"/>
      <c r="D3" s="209"/>
      <c r="E3" s="211"/>
      <c r="F3" s="211"/>
      <c r="G3" s="211"/>
      <c r="H3" s="211"/>
      <c r="I3" s="211"/>
      <c r="J3" s="211"/>
      <c r="K3" s="211"/>
      <c r="L3" s="49" t="s">
        <v>108</v>
      </c>
      <c r="M3" s="49" t="s">
        <v>109</v>
      </c>
      <c r="N3" s="49" t="s">
        <v>108</v>
      </c>
      <c r="O3" s="49" t="s">
        <v>109</v>
      </c>
      <c r="P3" s="209"/>
      <c r="Q3" s="209"/>
      <c r="R3" s="209"/>
      <c r="S3" s="209"/>
      <c r="T3" s="209"/>
      <c r="U3" s="209"/>
    </row>
    <row r="4" spans="1:21" s="50" customFormat="1" ht="39.950000000000003" customHeight="1">
      <c r="A4" s="51">
        <v>1</v>
      </c>
      <c r="B4" s="51" t="s">
        <v>179</v>
      </c>
      <c r="C4" s="51" t="s">
        <v>114</v>
      </c>
      <c r="D4" s="51" t="s">
        <v>115</v>
      </c>
      <c r="E4" s="51" t="s">
        <v>102</v>
      </c>
      <c r="F4" s="51">
        <v>2</v>
      </c>
      <c r="G4" s="52">
        <v>654.9</v>
      </c>
      <c r="H4" s="51">
        <f>4*2</f>
        <v>8</v>
      </c>
      <c r="I4" s="106">
        <v>5463.48</v>
      </c>
      <c r="J4" s="51">
        <v>654.9</v>
      </c>
      <c r="K4" s="57">
        <f>L4+M4</f>
        <v>12</v>
      </c>
      <c r="L4" s="51">
        <v>12</v>
      </c>
      <c r="M4" s="51"/>
      <c r="N4" s="100">
        <v>9452.42</v>
      </c>
      <c r="O4" s="100">
        <v>81.39</v>
      </c>
      <c r="P4" s="58">
        <f>I4+N4+O4</f>
        <v>14997.289999999999</v>
      </c>
      <c r="Q4" s="101">
        <f>I4+O4+N4*IF(L4&lt;=5,1,IF(L4&lt;=7,0.8,IF(L4&lt;=9,0.6,IF(L4&lt;=11,0.5,IF(L4&lt;=14,0.4,IF(L4&lt;=17,0.35,IF(L4&lt;=20,0.3,0.25)))))))</f>
        <v>9325.8379999999997</v>
      </c>
      <c r="R4" s="51">
        <v>0</v>
      </c>
      <c r="S4" s="59">
        <f t="shared" ref="S4:S10" si="0">G4*F4/1000</f>
        <v>1.3097999999999999</v>
      </c>
      <c r="T4" s="59">
        <f t="shared" ref="T4:T10" si="1">S4</f>
        <v>1.3097999999999999</v>
      </c>
      <c r="U4" s="57">
        <f t="shared" ref="U4:U10" si="2">I4</f>
        <v>5463.48</v>
      </c>
    </row>
    <row r="5" spans="1:21" s="50" customFormat="1" ht="39.950000000000003" customHeight="1">
      <c r="A5" s="51">
        <v>2</v>
      </c>
      <c r="B5" s="51" t="s">
        <v>180</v>
      </c>
      <c r="C5" s="51" t="s">
        <v>116</v>
      </c>
      <c r="D5" s="51" t="s">
        <v>117</v>
      </c>
      <c r="E5" s="51" t="s">
        <v>102</v>
      </c>
      <c r="F5" s="51">
        <v>4</v>
      </c>
      <c r="G5" s="52">
        <v>803.57</v>
      </c>
      <c r="H5" s="51">
        <v>7</v>
      </c>
      <c r="I5" s="106">
        <v>6638.57</v>
      </c>
      <c r="J5" s="51">
        <v>803.57</v>
      </c>
      <c r="K5" s="57">
        <f t="shared" ref="K5:K10" si="3">L5+M5</f>
        <v>23</v>
      </c>
      <c r="L5" s="51">
        <v>17</v>
      </c>
      <c r="M5" s="51">
        <v>6</v>
      </c>
      <c r="N5" s="100">
        <v>18712.990000000002</v>
      </c>
      <c r="O5" s="100">
        <v>3748.82</v>
      </c>
      <c r="P5" s="58">
        <f t="shared" ref="P5:P10" si="4">I5+N5+O5</f>
        <v>29100.38</v>
      </c>
      <c r="Q5" s="101">
        <f t="shared" ref="Q5:Q10" si="5">I5+O5+N5*IF(L5&lt;=5,1,IF(L5&lt;=7,0.8,IF(L5&lt;=9,0.6,IF(L5&lt;=11,0.5,IF(L5&lt;=14,0.4,IF(L5&lt;=17,0.35,IF(L5&lt;=20,0.3,0.25)))))))</f>
        <v>16936.9365</v>
      </c>
      <c r="R5" s="51">
        <v>3</v>
      </c>
      <c r="S5" s="59">
        <f t="shared" si="0"/>
        <v>3.21428</v>
      </c>
      <c r="T5" s="59">
        <f t="shared" si="1"/>
        <v>3.21428</v>
      </c>
      <c r="U5" s="57">
        <f t="shared" si="2"/>
        <v>6638.57</v>
      </c>
    </row>
    <row r="6" spans="1:21" s="50" customFormat="1" ht="39.950000000000003" customHeight="1">
      <c r="A6" s="213">
        <v>3</v>
      </c>
      <c r="B6" s="212" t="s">
        <v>181</v>
      </c>
      <c r="C6" s="51" t="s">
        <v>120</v>
      </c>
      <c r="D6" s="51" t="s">
        <v>121</v>
      </c>
      <c r="E6" s="51" t="s">
        <v>102</v>
      </c>
      <c r="F6" s="51">
        <v>4</v>
      </c>
      <c r="G6" s="53">
        <v>64.459999999999994</v>
      </c>
      <c r="H6" s="51">
        <v>5</v>
      </c>
      <c r="I6" s="106">
        <v>322.29000000000002</v>
      </c>
      <c r="J6" s="54">
        <v>64.459999999999994</v>
      </c>
      <c r="K6" s="57">
        <f>L6+M6</f>
        <v>12</v>
      </c>
      <c r="L6" s="51">
        <v>7</v>
      </c>
      <c r="M6" s="51">
        <v>5</v>
      </c>
      <c r="N6" s="100">
        <v>451.21</v>
      </c>
      <c r="O6" s="100">
        <v>322.29000000000002</v>
      </c>
      <c r="P6" s="58">
        <f t="shared" si="4"/>
        <v>1095.79</v>
      </c>
      <c r="Q6" s="101">
        <f t="shared" si="5"/>
        <v>1005.548</v>
      </c>
      <c r="R6" s="51">
        <v>0</v>
      </c>
      <c r="S6" s="59">
        <f t="shared" si="0"/>
        <v>0.25783999999999996</v>
      </c>
      <c r="T6" s="59">
        <f t="shared" si="1"/>
        <v>0.25783999999999996</v>
      </c>
      <c r="U6" s="57">
        <f t="shared" si="2"/>
        <v>322.29000000000002</v>
      </c>
    </row>
    <row r="7" spans="1:21" s="50" customFormat="1" ht="39.950000000000003" customHeight="1">
      <c r="A7" s="214"/>
      <c r="B7" s="212"/>
      <c r="C7" s="51" t="s">
        <v>122</v>
      </c>
      <c r="D7" s="51" t="s">
        <v>123</v>
      </c>
      <c r="E7" s="51" t="s">
        <v>102</v>
      </c>
      <c r="F7" s="51">
        <v>4</v>
      </c>
      <c r="G7" s="53">
        <v>160.01</v>
      </c>
      <c r="H7" s="51">
        <v>5</v>
      </c>
      <c r="I7" s="106">
        <v>962.63</v>
      </c>
      <c r="J7" s="54">
        <v>160.01</v>
      </c>
      <c r="K7" s="57">
        <f>L7+M7</f>
        <v>16</v>
      </c>
      <c r="L7" s="51">
        <v>11</v>
      </c>
      <c r="M7" s="51">
        <v>5</v>
      </c>
      <c r="N7" s="100">
        <v>2765.91</v>
      </c>
      <c r="O7" s="100">
        <v>743.82</v>
      </c>
      <c r="P7" s="58">
        <f t="shared" si="4"/>
        <v>4472.3599999999997</v>
      </c>
      <c r="Q7" s="101">
        <f t="shared" si="5"/>
        <v>3089.4049999999997</v>
      </c>
      <c r="R7" s="51">
        <v>0</v>
      </c>
      <c r="S7" s="59">
        <f t="shared" si="0"/>
        <v>0.64003999999999994</v>
      </c>
      <c r="T7" s="59">
        <f t="shared" si="1"/>
        <v>0.64003999999999994</v>
      </c>
      <c r="U7" s="57">
        <f t="shared" si="2"/>
        <v>962.63</v>
      </c>
    </row>
    <row r="8" spans="1:21" s="50" customFormat="1" ht="39.950000000000003" customHeight="1">
      <c r="A8" s="51">
        <v>4</v>
      </c>
      <c r="B8" s="51" t="s">
        <v>182</v>
      </c>
      <c r="C8" s="51" t="s">
        <v>118</v>
      </c>
      <c r="D8" s="51" t="s">
        <v>119</v>
      </c>
      <c r="E8" s="51" t="s">
        <v>102</v>
      </c>
      <c r="F8" s="51">
        <v>2</v>
      </c>
      <c r="G8" s="52">
        <v>74.849999999999994</v>
      </c>
      <c r="H8" s="51">
        <v>6</v>
      </c>
      <c r="I8" s="106">
        <v>407.68</v>
      </c>
      <c r="J8" s="51">
        <v>74.849999999999994</v>
      </c>
      <c r="K8" s="57">
        <f t="shared" si="3"/>
        <v>10</v>
      </c>
      <c r="L8" s="51">
        <v>10</v>
      </c>
      <c r="M8" s="51"/>
      <c r="N8" s="100">
        <v>789.92</v>
      </c>
      <c r="O8" s="100"/>
      <c r="P8" s="58">
        <f t="shared" si="4"/>
        <v>1197.5999999999999</v>
      </c>
      <c r="Q8" s="101">
        <f t="shared" si="5"/>
        <v>802.64</v>
      </c>
      <c r="R8" s="51">
        <v>0</v>
      </c>
      <c r="S8" s="59">
        <f t="shared" si="0"/>
        <v>0.1497</v>
      </c>
      <c r="T8" s="59">
        <f t="shared" si="1"/>
        <v>0.1497</v>
      </c>
      <c r="U8" s="57">
        <f t="shared" si="2"/>
        <v>407.68</v>
      </c>
    </row>
    <row r="9" spans="1:21" s="50" customFormat="1" ht="39.950000000000003" customHeight="1">
      <c r="A9" s="51">
        <v>5</v>
      </c>
      <c r="B9" s="51" t="s">
        <v>183</v>
      </c>
      <c r="C9" s="51" t="s">
        <v>124</v>
      </c>
      <c r="D9" s="51" t="s">
        <v>125</v>
      </c>
      <c r="E9" s="51" t="s">
        <v>102</v>
      </c>
      <c r="F9" s="51">
        <v>2</v>
      </c>
      <c r="G9" s="52">
        <v>55.96</v>
      </c>
      <c r="H9" s="51">
        <v>6</v>
      </c>
      <c r="I9" s="106">
        <v>335.79</v>
      </c>
      <c r="J9" s="51">
        <v>55.96</v>
      </c>
      <c r="K9" s="57">
        <f t="shared" si="3"/>
        <v>10</v>
      </c>
      <c r="L9" s="51">
        <v>10</v>
      </c>
      <c r="M9" s="51"/>
      <c r="N9" s="100">
        <v>559.66</v>
      </c>
      <c r="O9" s="100"/>
      <c r="P9" s="58">
        <f t="shared" si="4"/>
        <v>895.45</v>
      </c>
      <c r="Q9" s="101">
        <f t="shared" si="5"/>
        <v>615.62</v>
      </c>
      <c r="R9" s="51">
        <v>0</v>
      </c>
      <c r="S9" s="59">
        <f t="shared" si="0"/>
        <v>0.11192000000000001</v>
      </c>
      <c r="T9" s="59">
        <f t="shared" si="1"/>
        <v>0.11192000000000001</v>
      </c>
      <c r="U9" s="57">
        <f t="shared" si="2"/>
        <v>335.79</v>
      </c>
    </row>
    <row r="10" spans="1:21" s="50" customFormat="1" ht="39.950000000000003" customHeight="1">
      <c r="A10" s="51">
        <v>6</v>
      </c>
      <c r="B10" s="51" t="s">
        <v>184</v>
      </c>
      <c r="C10" s="51" t="s">
        <v>126</v>
      </c>
      <c r="D10" s="51" t="s">
        <v>127</v>
      </c>
      <c r="E10" s="51" t="s">
        <v>102</v>
      </c>
      <c r="F10" s="51">
        <v>4</v>
      </c>
      <c r="G10" s="52">
        <v>226.71</v>
      </c>
      <c r="H10" s="51">
        <v>5</v>
      </c>
      <c r="I10" s="106">
        <v>1562.92</v>
      </c>
      <c r="J10" s="51">
        <v>226.71</v>
      </c>
      <c r="K10" s="57">
        <f t="shared" si="3"/>
        <v>12</v>
      </c>
      <c r="L10" s="51">
        <v>7</v>
      </c>
      <c r="M10" s="51">
        <v>5</v>
      </c>
      <c r="N10" s="100">
        <v>2978.15</v>
      </c>
      <c r="O10" s="100">
        <v>935.23</v>
      </c>
      <c r="P10" s="58">
        <f t="shared" si="4"/>
        <v>5476.2999999999993</v>
      </c>
      <c r="Q10" s="101">
        <f t="shared" si="5"/>
        <v>4880.67</v>
      </c>
      <c r="R10" s="51">
        <v>0</v>
      </c>
      <c r="S10" s="59">
        <f t="shared" si="0"/>
        <v>0.90683999999999998</v>
      </c>
      <c r="T10" s="59">
        <f t="shared" si="1"/>
        <v>0.90683999999999998</v>
      </c>
      <c r="U10" s="57">
        <f t="shared" si="2"/>
        <v>1562.92</v>
      </c>
    </row>
    <row r="11" spans="1:21" s="50" customFormat="1" ht="13.5"/>
    <row r="12" spans="1:21" s="50" customFormat="1" ht="13.5"/>
    <row r="15" spans="1:21">
      <c r="G15" s="56"/>
    </row>
  </sheetData>
  <mergeCells count="22">
    <mergeCell ref="B6:B7"/>
    <mergeCell ref="A2:A3"/>
    <mergeCell ref="B2:B3"/>
    <mergeCell ref="A6:A7"/>
    <mergeCell ref="R2:R3"/>
    <mergeCell ref="J2:J3"/>
    <mergeCell ref="K2:K3"/>
    <mergeCell ref="L2:M2"/>
    <mergeCell ref="N2:O2"/>
    <mergeCell ref="E2:E3"/>
    <mergeCell ref="F2:F3"/>
    <mergeCell ref="G2:G3"/>
    <mergeCell ref="H2:H3"/>
    <mergeCell ref="C2:C3"/>
    <mergeCell ref="D2:D3"/>
    <mergeCell ref="A1:U1"/>
    <mergeCell ref="S2:S3"/>
    <mergeCell ref="T2:T3"/>
    <mergeCell ref="I2:I3"/>
    <mergeCell ref="U2:U3"/>
    <mergeCell ref="P2:P3"/>
    <mergeCell ref="Q2:Q3"/>
  </mergeCells>
  <phoneticPr fontId="14" type="noConversion"/>
  <pageMargins left="0.35433070866141736" right="0.35433070866141736" top="0.98425196850393704" bottom="0.98425196850393704" header="0.51181102362204722" footer="0.51181102362204722"/>
  <pageSetup paperSize="9" scale="41" fitToHeight="0" orientation="landscape" r:id="rId1"/>
  <headerFooter scaleWithDoc="0"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workbookViewId="0">
      <selection activeCell="O15" sqref="O15"/>
    </sheetView>
  </sheetViews>
  <sheetFormatPr defaultRowHeight="14.25"/>
  <cols>
    <col min="1" max="2" width="9" style="10"/>
    <col min="3" max="3" width="11.625" style="10" customWidth="1"/>
    <col min="4" max="4" width="11.625" style="10" bestFit="1" customWidth="1"/>
    <col min="5" max="5" width="10.75" style="10" customWidth="1"/>
    <col min="6" max="6" width="11.25" style="10" customWidth="1"/>
    <col min="7" max="7" width="11.375" style="10" customWidth="1"/>
    <col min="8" max="9" width="11.875" style="10" bestFit="1" customWidth="1"/>
    <col min="10" max="16384" width="9" style="10"/>
  </cols>
  <sheetData>
    <row r="1" spans="1:9" s="4" customFormat="1" ht="33" customHeight="1">
      <c r="A1" s="224" t="s">
        <v>246</v>
      </c>
      <c r="B1" s="224"/>
      <c r="C1" s="224"/>
      <c r="D1" s="224"/>
      <c r="E1" s="224"/>
      <c r="F1" s="224"/>
      <c r="G1" s="224"/>
      <c r="H1" s="224"/>
      <c r="I1" s="224"/>
    </row>
    <row r="2" spans="1:9" s="1" customFormat="1" ht="37.5" customHeight="1">
      <c r="A2" s="221" t="s">
        <v>2</v>
      </c>
      <c r="B2" s="221"/>
      <c r="C2" s="14" t="s">
        <v>71</v>
      </c>
      <c r="D2" s="14" t="s">
        <v>73</v>
      </c>
      <c r="E2" s="222" t="s">
        <v>77</v>
      </c>
      <c r="F2" s="222"/>
      <c r="G2" s="84" t="s">
        <v>74</v>
      </c>
      <c r="H2" s="85" t="s">
        <v>78</v>
      </c>
      <c r="I2" s="85" t="s">
        <v>79</v>
      </c>
    </row>
    <row r="3" spans="1:9" s="2" customFormat="1" ht="42.75" customHeight="1">
      <c r="A3" s="223" t="s">
        <v>5</v>
      </c>
      <c r="B3" s="223"/>
      <c r="C3" s="9" t="s">
        <v>72</v>
      </c>
      <c r="D3" s="9" t="s">
        <v>72</v>
      </c>
      <c r="E3" s="9" t="s">
        <v>76</v>
      </c>
      <c r="F3" s="9" t="s">
        <v>81</v>
      </c>
      <c r="G3" s="86" t="s">
        <v>76</v>
      </c>
      <c r="H3" s="86" t="s">
        <v>75</v>
      </c>
      <c r="I3" s="86" t="s">
        <v>80</v>
      </c>
    </row>
    <row r="4" spans="1:9" s="4" customFormat="1" ht="26.1" customHeight="1">
      <c r="A4" s="225" t="s">
        <v>6</v>
      </c>
      <c r="B4" s="225"/>
      <c r="C4" s="5">
        <v>654.9</v>
      </c>
      <c r="D4" s="5">
        <v>803.57</v>
      </c>
      <c r="E4" s="6">
        <v>64.459999999999994</v>
      </c>
      <c r="F4" s="6">
        <v>160.01</v>
      </c>
      <c r="G4" s="5">
        <v>74.849999999999994</v>
      </c>
      <c r="H4" s="6">
        <v>55.96</v>
      </c>
      <c r="I4" s="6">
        <v>226.71</v>
      </c>
    </row>
    <row r="5" spans="1:9" s="3" customFormat="1" ht="26.1" customHeight="1">
      <c r="A5" s="217" t="s">
        <v>7</v>
      </c>
      <c r="B5" s="217"/>
      <c r="C5" s="5">
        <v>20</v>
      </c>
      <c r="D5" s="5">
        <v>34</v>
      </c>
      <c r="E5" s="8">
        <v>20</v>
      </c>
      <c r="F5" s="8">
        <v>24</v>
      </c>
      <c r="G5" s="7">
        <v>16</v>
      </c>
      <c r="H5" s="6">
        <v>16</v>
      </c>
      <c r="I5" s="6">
        <v>20</v>
      </c>
    </row>
    <row r="6" spans="1:9" s="3" customFormat="1" ht="30" customHeight="1">
      <c r="A6" s="218" t="s">
        <v>82</v>
      </c>
      <c r="B6" s="218"/>
      <c r="C6" s="102">
        <v>9452.42</v>
      </c>
      <c r="D6" s="102">
        <v>18712.990000000002</v>
      </c>
      <c r="E6" s="103">
        <v>451.21</v>
      </c>
      <c r="F6" s="103">
        <v>2765.91</v>
      </c>
      <c r="G6" s="102">
        <v>789.92</v>
      </c>
      <c r="H6" s="103">
        <v>559.66</v>
      </c>
      <c r="I6" s="103">
        <v>2978.15</v>
      </c>
    </row>
    <row r="7" spans="1:9" s="3" customFormat="1" ht="40.5" customHeight="1">
      <c r="A7" s="218" t="s">
        <v>130</v>
      </c>
      <c r="B7" s="218"/>
      <c r="C7" s="102">
        <v>81.39</v>
      </c>
      <c r="D7" s="102">
        <v>3748.82</v>
      </c>
      <c r="E7" s="103">
        <v>322.29000000000002</v>
      </c>
      <c r="F7" s="103">
        <v>743.82</v>
      </c>
      <c r="G7" s="102">
        <v>0</v>
      </c>
      <c r="H7" s="103">
        <v>0</v>
      </c>
      <c r="I7" s="103">
        <v>935.23</v>
      </c>
    </row>
    <row r="8" spans="1:9" s="3" customFormat="1" ht="40.5" customHeight="1">
      <c r="A8" s="218" t="s">
        <v>131</v>
      </c>
      <c r="B8" s="218"/>
      <c r="C8" s="102">
        <f>C6+C7</f>
        <v>9533.81</v>
      </c>
      <c r="D8" s="102">
        <f t="shared" ref="D8:I8" si="0">D6+D7</f>
        <v>22461.81</v>
      </c>
      <c r="E8" s="102">
        <f t="shared" si="0"/>
        <v>773.5</v>
      </c>
      <c r="F8" s="102">
        <f t="shared" si="0"/>
        <v>3509.73</v>
      </c>
      <c r="G8" s="102">
        <f t="shared" si="0"/>
        <v>789.92</v>
      </c>
      <c r="H8" s="102">
        <f t="shared" si="0"/>
        <v>559.66</v>
      </c>
      <c r="I8" s="102">
        <f t="shared" si="0"/>
        <v>3913.38</v>
      </c>
    </row>
    <row r="9" spans="1:9" s="3" customFormat="1" ht="39" customHeight="1">
      <c r="A9" s="218" t="s">
        <v>84</v>
      </c>
      <c r="B9" s="218"/>
      <c r="C9" s="102">
        <v>5463.48</v>
      </c>
      <c r="D9" s="102">
        <v>6638.57</v>
      </c>
      <c r="E9" s="103">
        <v>322.29000000000002</v>
      </c>
      <c r="F9" s="103">
        <v>962.63</v>
      </c>
      <c r="G9" s="102">
        <v>407.68</v>
      </c>
      <c r="H9" s="103">
        <v>335.79</v>
      </c>
      <c r="I9" s="103">
        <v>1562.92</v>
      </c>
    </row>
    <row r="10" spans="1:9" s="3" customFormat="1" ht="30" customHeight="1">
      <c r="A10" s="218" t="s">
        <v>87</v>
      </c>
      <c r="B10" s="218"/>
      <c r="C10" s="102">
        <v>1445.83</v>
      </c>
      <c r="D10" s="102">
        <v>4372.96</v>
      </c>
      <c r="E10" s="103">
        <v>386.76</v>
      </c>
      <c r="F10" s="103">
        <v>917.48</v>
      </c>
      <c r="G10" s="102">
        <v>141.05000000000001</v>
      </c>
      <c r="H10" s="103">
        <v>111.93</v>
      </c>
      <c r="I10" s="103">
        <v>1236.3200000000002</v>
      </c>
    </row>
    <row r="11" spans="1:9" s="3" customFormat="1" ht="30" customHeight="1">
      <c r="A11" s="218" t="s">
        <v>88</v>
      </c>
      <c r="B11" s="218"/>
      <c r="C11" s="102">
        <v>0</v>
      </c>
      <c r="D11" s="102">
        <v>0</v>
      </c>
      <c r="E11" s="102">
        <v>0</v>
      </c>
      <c r="F11" s="102">
        <f>(8+16+8)*F5</f>
        <v>768</v>
      </c>
      <c r="G11" s="102">
        <v>0</v>
      </c>
      <c r="H11" s="103">
        <v>0</v>
      </c>
      <c r="I11" s="102">
        <f>(8+16+8)*I5</f>
        <v>640</v>
      </c>
    </row>
    <row r="12" spans="1:9" s="3" customFormat="1" ht="30" customHeight="1">
      <c r="A12" s="218" t="s">
        <v>89</v>
      </c>
      <c r="B12" s="218"/>
      <c r="C12" s="102" t="s">
        <v>92</v>
      </c>
      <c r="D12" s="102" t="s">
        <v>93</v>
      </c>
      <c r="E12" s="220" t="s">
        <v>94</v>
      </c>
      <c r="F12" s="220"/>
      <c r="G12" s="102" t="s">
        <v>95</v>
      </c>
      <c r="H12" s="103" t="s">
        <v>96</v>
      </c>
      <c r="I12" s="103" t="s">
        <v>94</v>
      </c>
    </row>
    <row r="13" spans="1:9" s="3" customFormat="1" ht="30" customHeight="1">
      <c r="A13" s="218" t="s">
        <v>90</v>
      </c>
      <c r="B13" s="218"/>
      <c r="C13" s="104">
        <v>22</v>
      </c>
      <c r="D13" s="104">
        <v>23</v>
      </c>
      <c r="E13" s="219">
        <v>18</v>
      </c>
      <c r="F13" s="219"/>
      <c r="G13" s="104">
        <v>18</v>
      </c>
      <c r="H13" s="105">
        <v>18</v>
      </c>
      <c r="I13" s="105">
        <v>18</v>
      </c>
    </row>
    <row r="14" spans="1:9" s="3" customFormat="1" ht="30" customHeight="1">
      <c r="A14" s="218" t="s">
        <v>91</v>
      </c>
      <c r="B14" s="218"/>
      <c r="C14" s="104">
        <v>126</v>
      </c>
      <c r="D14" s="104">
        <v>180</v>
      </c>
      <c r="E14" s="219">
        <v>61</v>
      </c>
      <c r="F14" s="219"/>
      <c r="G14" s="104">
        <v>18</v>
      </c>
      <c r="H14" s="105">
        <v>14</v>
      </c>
      <c r="I14" s="105">
        <v>38</v>
      </c>
    </row>
    <row r="15" spans="1:9" s="3" customFormat="1" ht="40.5" customHeight="1">
      <c r="A15" s="218" t="s">
        <v>86</v>
      </c>
      <c r="B15" s="218"/>
      <c r="C15" s="104">
        <v>0</v>
      </c>
      <c r="D15" s="104">
        <v>2017</v>
      </c>
      <c r="E15" s="219">
        <v>652</v>
      </c>
      <c r="F15" s="219"/>
      <c r="G15" s="104">
        <v>0</v>
      </c>
      <c r="H15" s="105">
        <v>0</v>
      </c>
      <c r="I15" s="105">
        <v>1721</v>
      </c>
    </row>
    <row r="16" spans="1:9" s="3" customFormat="1" ht="26.1" customHeight="1">
      <c r="A16" s="11"/>
      <c r="B16" s="11"/>
      <c r="C16" s="12"/>
      <c r="D16" s="12"/>
      <c r="E16" s="13"/>
      <c r="F16" s="13"/>
      <c r="G16" s="12"/>
      <c r="H16" s="13"/>
      <c r="I16" s="13"/>
    </row>
    <row r="17" ht="26.1" customHeight="1"/>
    <row r="18" ht="26.1" customHeight="1"/>
    <row r="19" ht="26.1" customHeight="1"/>
    <row r="20" ht="26.1" customHeight="1"/>
    <row r="21" ht="26.1" customHeight="1"/>
    <row r="22" ht="26.1" customHeight="1"/>
    <row r="23" ht="26.1" customHeight="1"/>
    <row r="24" ht="26.1" customHeight="1"/>
    <row r="25" ht="26.1" customHeight="1"/>
    <row r="26" ht="26.1" customHeight="1"/>
    <row r="27" ht="26.1" customHeight="1"/>
    <row r="28" ht="26.1" customHeight="1"/>
    <row r="29" ht="26.1" customHeight="1"/>
    <row r="30" ht="26.1" customHeight="1"/>
    <row r="31" ht="26.1" customHeight="1"/>
    <row r="32" ht="26.1" customHeight="1"/>
    <row r="33" ht="26.1" customHeight="1"/>
    <row r="34" ht="26.1" customHeight="1"/>
    <row r="35" ht="26.1" customHeight="1"/>
    <row r="36" ht="26.1" customHeight="1"/>
    <row r="37" ht="26.1" customHeight="1"/>
    <row r="38" ht="26.1" customHeight="1"/>
    <row r="39" ht="26.1" customHeight="1"/>
    <row r="40" ht="26.1" customHeight="1"/>
    <row r="41" ht="26.1" customHeight="1"/>
    <row r="42" ht="26.1" customHeight="1"/>
    <row r="43" ht="26.1" customHeight="1"/>
    <row r="44" ht="26.1" customHeight="1"/>
    <row r="45" ht="26.1" customHeight="1"/>
    <row r="46" ht="26.1" customHeight="1"/>
    <row r="47" ht="26.1" customHeight="1"/>
    <row r="48" ht="26.1" customHeight="1"/>
    <row r="49" ht="26.1" customHeight="1"/>
    <row r="50" ht="26.1" customHeight="1"/>
    <row r="51" ht="26.1" customHeight="1"/>
  </sheetData>
  <mergeCells count="20">
    <mergeCell ref="A2:B2"/>
    <mergeCell ref="E2:F2"/>
    <mergeCell ref="A3:B3"/>
    <mergeCell ref="A1:I1"/>
    <mergeCell ref="A4:B4"/>
    <mergeCell ref="A5:B5"/>
    <mergeCell ref="A14:B14"/>
    <mergeCell ref="E14:F14"/>
    <mergeCell ref="A15:B15"/>
    <mergeCell ref="E15:F15"/>
    <mergeCell ref="A10:B10"/>
    <mergeCell ref="A11:B11"/>
    <mergeCell ref="A12:B12"/>
    <mergeCell ref="E12:F12"/>
    <mergeCell ref="A13:B13"/>
    <mergeCell ref="E13:F13"/>
    <mergeCell ref="A6:B6"/>
    <mergeCell ref="A7:B7"/>
    <mergeCell ref="A8:B8"/>
    <mergeCell ref="A9:B9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道路、绿化、附属设施</vt:lpstr>
      <vt:lpstr>标志标线</vt:lpstr>
      <vt:lpstr>排水</vt:lpstr>
      <vt:lpstr>保洁</vt:lpstr>
      <vt:lpstr>道路绿化设施量</vt:lpstr>
      <vt:lpstr>道路、绿化、附属设施!Print_Titles</vt:lpstr>
      <vt:lpstr>排水!Print_Titles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张杰</cp:lastModifiedBy>
  <cp:revision>1</cp:revision>
  <cp:lastPrinted>2024-11-27T05:30:08Z</cp:lastPrinted>
  <dcterms:created xsi:type="dcterms:W3CDTF">1996-12-17T17:32:42Z</dcterms:created>
  <dcterms:modified xsi:type="dcterms:W3CDTF">2025-01-07T04:29:40Z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61B3FB7DF98C427CABC991F99ABE5439_12</vt:lpwstr>
  </property>
</Properties>
</file>